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6555" activeTab="0"/>
  </bookViews>
  <sheets>
    <sheet name="2020-2022" sheetId="1" r:id="rId1"/>
  </sheets>
  <definedNames>
    <definedName name="_xlnm.Print_Area" localSheetId="0">'2020-2022'!$A$1:$E$118</definedName>
  </definedNames>
  <calcPr fullCalcOnLoad="1"/>
</workbook>
</file>

<file path=xl/sharedStrings.xml><?xml version="1.0" encoding="utf-8"?>
<sst xmlns="http://schemas.openxmlformats.org/spreadsheetml/2006/main" count="195" uniqueCount="192">
  <si>
    <t>Наименование</t>
  </si>
  <si>
    <t>000 1 01 00000 00 0000 000</t>
  </si>
  <si>
    <t>000 1 05 00000 00 0000 000</t>
  </si>
  <si>
    <t>Единый сельскохозяйственный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</si>
  <si>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</si>
  <si>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</si>
  <si>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</si>
  <si>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000 2 00 00000 00 0000 000</t>
  </si>
  <si>
    <t>000 1 09 00000 00 0000 000</t>
  </si>
  <si>
    <t>Задолженность и перерасчеты по отмененным налогам, сборам и иным обязательным платежам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</si>
  <si>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</si>
  <si>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</si>
  <si>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</si>
  <si>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</si>
  <si>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000 1 08 00000 00 0000 000</t>
  </si>
  <si>
    <t>Дотации от других бюджетов бюджетной системы Российской Федерации</t>
  </si>
  <si>
    <t>000 1 05 01000 00 0000 110</t>
  </si>
  <si>
    <t>000 1 00 00000 00 0000 000</t>
  </si>
  <si>
    <t xml:space="preserve">Налоги на прибыль, доходы </t>
  </si>
  <si>
    <t>000 1 01 01000 00 0000 110</t>
  </si>
  <si>
    <t>Налог на прибыль организаций</t>
  </si>
  <si>
    <t>000 1 01 01012 00 0000 110</t>
  </si>
  <si>
    <t xml:space="preserve">Налог на прибыль организаций, зачисляемый в бюджеты субъектов Российской Федерации </t>
  </si>
  <si>
    <t xml:space="preserve">Налог на доходы физических лиц 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</si>
  <si>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</si>
  <si>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</si>
  <si>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</si>
  <si>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</si>
  <si>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</si>
  <si>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Единый налог, взимаемый  в связи с применением упрощенной системы налогообложения</t>
  </si>
  <si>
    <t>Государственная пошлина, сборы</t>
  </si>
  <si>
    <t>000 1 12 01000 01 0000 120</t>
  </si>
  <si>
    <t>Плата за негативное воздействие на окружающую среду</t>
  </si>
  <si>
    <t>000 1 13 00000 00 0000 000</t>
  </si>
  <si>
    <t>000 1 17 00000 00 0000 000</t>
  </si>
  <si>
    <t>Прочие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</si>
  <si>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</si>
  <si>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</si>
  <si>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</si>
  <si>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образований на выравнивание уровня бюджетной  обеспеченности</t>
  </si>
  <si>
    <t>Дотации бюджетам муниципальных образований на поддержку мер по обеспечению сбалансированности бюджетов</t>
  </si>
  <si>
    <t>в том числе:</t>
  </si>
  <si>
    <t>(тыс.рублей)</t>
  </si>
  <si>
    <t>000 2 02 01000 00 0000 000</t>
  </si>
  <si>
    <t>000 2 02 01001 05 0000 151</t>
  </si>
  <si>
    <t>000 2 02 03007 05 0000 151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</si>
  <si>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</si>
  <si>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</si>
  <si>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</si>
  <si>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000 2 02 04012 05 0000 151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</si>
  <si>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</si>
  <si>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000 1 14 00000 00 0000 000</t>
  </si>
  <si>
    <t>Доходы от продажи материальных и нематериальных активов</t>
  </si>
  <si>
    <t xml:space="preserve">ПРОЧИЕ БЕЗВОЗМЕЗДНЫЕ ПОСТУПЛЕНИЯ           </t>
  </si>
  <si>
    <t xml:space="preserve">Прочие  безвозмездные  поступления  в бюджеты муниципальных районов
</t>
  </si>
  <si>
    <t xml:space="preserve">Субвенция на выплату пособий по опеке и попечительству </t>
  </si>
  <si>
    <t>000 1 09 06010 02 0000 110</t>
  </si>
  <si>
    <t>Налог с продаж</t>
  </si>
  <si>
    <t>к решению Даниловского 
районного Совета народных депутатов</t>
  </si>
  <si>
    <t>Прочие доходы от оказания платных услуг (работ) получателями средств бюджетов муниципальных районов</t>
  </si>
  <si>
    <t>Доходы, поступающие в порядке возмещения расходов, понесенных в связи с эксплуатацией  имущества муниципальных районов</t>
  </si>
  <si>
    <t>Коды бюджетной классификации</t>
  </si>
  <si>
    <t xml:space="preserve">План поступления доходов в бюджет 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</si>
  <si>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</si>
  <si>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000 1 03 02230 01 0000 110</t>
  </si>
  <si>
    <t>Доходы от уплаты акцизов на дизельное топливо, подлежащие распределению между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</si>
  <si>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</si>
  <si>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</si>
  <si>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000 1 03 02250 01 0000 110 </t>
  </si>
  <si>
    <t xml:space="preserve">Доходы от уплаты акцизов на автомобильный бензин, подлежащие распределению между субъектами Российской Федерации и местными бюджетами с учетом установленных дифференцированных </t>
  </si>
  <si>
    <t xml:space="preserve">000 1 03 02260 01 0000 110 </t>
  </si>
  <si>
    <t>Доходы от уплаты акцизов на прямогонный бензин, подлежащие распределению между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</si>
  <si>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на предупреждение и ликвидацию болезней животных, их лечению,защиту населения от болезней,общих для человека и животных, в части содержания скотомогильников (биометрических ям)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</si>
  <si>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</si>
  <si>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</si>
  <si>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</si>
  <si>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Прочие доходы от компенсации затрат  бюджетов муниципальных районов</t>
  </si>
  <si>
    <t>ИТОГО ДОХОДОВ:</t>
  </si>
  <si>
    <t>НАЛОГОВЫЕ И НЕНАЛОГОВЫЕ ДОХОДЫ</t>
  </si>
  <si>
    <t xml:space="preserve">Субвенция на оплату труда приемных родителей и предоставляемые им меры социальной поддержки 
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</si>
  <si>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</si>
  <si>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</si>
  <si>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Субвенции бюджетам муниципальных районов на составление (изменение) списков кандидатов в присяжные заседатели федеральных судов общей юрисдикции в
Российской Федерации
</t>
  </si>
  <si>
    <t xml:space="preserve">Поступления от денежных  пожертвований, предоставляемых  физическими лицами получателям  средств бюджетов муниципальных  районов
</t>
  </si>
  <si>
    <t>000 2 02 03121 05 0000 151</t>
  </si>
  <si>
    <t xml:space="preserve">Субвенции бюджетам муниципальных районов на проведение Всероссийской сельскохозяйственной переписи в 2016 году
</t>
  </si>
  <si>
    <t>Прочие межбюджетные трансферты, передаваемые бюджетам муниципальных районов</t>
  </si>
  <si>
    <t>000 1 17 05050 05 0000 180</t>
  </si>
  <si>
    <t>Прочие неналоговые доходы бюджетов муниципальных районов</t>
  </si>
  <si>
    <t>Прочие субсидии бюджетам муниципальных районов:</t>
  </si>
  <si>
    <t>000 2 02 30000 00 0000 000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</si>
  <si>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</si>
  <si>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</si>
  <si>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000 1 11 05013 05 0000 120</t>
  </si>
  <si>
    <t>000 1 13 01995 05 0000 130</t>
  </si>
  <si>
    <t>000 1 13 02065 05 0000 130</t>
  </si>
  <si>
    <t>000 1 13 02995 05 0000 130</t>
  </si>
  <si>
    <t>Субвенция на организацию питания детей из малоимущих семей и детей, находящихся на учете у фтизиатра, обучающихся в общеобразовательных организациях</t>
  </si>
  <si>
    <t>Субвенция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</si>
  <si>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Субвенция на предупреждение и ликвидацию болезней животных, их лечению, защиту населения от болезней, общих для человека и животных, в части отлова, содержания и утилизации безнадзорных животных</t>
  </si>
  <si>
    <t>Субвенция на осуществление образовательного процесса по реализации общеобразовательных программ дошкольного образования муниципальными дошкольными образовательными организациями</t>
  </si>
  <si>
    <t>Субвенция бюджетам муниципальных образований на 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</si>
  <si>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Субвенция на оплату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</si>
  <si>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</si>
  <si>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 xml:space="preserve">Субвенция на организационное обеспечение деятельности территориальных административных комиссий </t>
  </si>
  <si>
    <t xml:space="preserve">Субвенция на организацию и осуществление деятельности по опеке и попечительству </t>
  </si>
  <si>
    <t>Субвенция на хранение,  комплектование, учет и использование  архивных документов и архивных фондов, отнесенных к составу архивного фонда Волгоградской области</t>
  </si>
  <si>
    <t>Субвенция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</si>
  <si>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</si>
  <si>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Субвенция бюджетам муниципальных районов на государственную регистрацию актов гражданского состояния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</si>
  <si>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</si>
  <si>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Субсидия на обеспечение сбалансированности местных бюджетов  бюджетам муниципальных образований
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</si>
  <si>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</si>
  <si>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Субсидии бюджетам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областей, поддержки региональных программ развития образования и поддержки сетевых методических объединений</t>
  </si>
  <si>
    <t>2021 год</t>
  </si>
  <si>
    <t>2022 год</t>
  </si>
  <si>
    <t>000 2 02 20041 05 0000 150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</si>
  <si>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</si>
  <si>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000 2 02 25097 05 0000 150</t>
  </si>
  <si>
    <t>000 2 02 29999 05 0000 150</t>
  </si>
  <si>
    <t>000 2 02 30022 05 0000 150</t>
  </si>
  <si>
    <t>000 2 02 30024 05 0000 150</t>
  </si>
  <si>
    <t>000 2 02 30027 05 0000 150</t>
  </si>
  <si>
    <t>000 2 02 30029 05 0000 150</t>
  </si>
  <si>
    <t>000 2 02 35930 05 0000 150</t>
  </si>
  <si>
    <t>000 2 02 35469 05 0000 150</t>
  </si>
  <si>
    <t xml:space="preserve">000 2 02 25228 05 0000 150  </t>
  </si>
  <si>
    <t>Субсидии бюджетам на оснащение объектов спортивной инфраструктуры спортивно-технологическим оборудованием</t>
  </si>
  <si>
    <t>Субсидии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</t>
  </si>
  <si>
    <t>Субсидия из областного бюджета бюджетам муниципальных районов и городских округов Волгоградской области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организаций</t>
  </si>
  <si>
    <t>Субсидия из областного бюджета бюджетам муниципальных районов и городских округов Волгоградской области на благоустройство площадок для проведения праздничных линеек и других мероприятий в муниципальных образовательных организациях</t>
  </si>
  <si>
    <t>Субсидия из областного бюджета бюджетам муниципальных районов и городских округов Волгоградской области на замену кровли и выполнение необходимых для этого работ в зданиях муниципальных образовательных организациях</t>
  </si>
  <si>
    <t>000 2 02 25555 05 0000 150</t>
  </si>
  <si>
    <t>000 2 02 25539 02 0000 150</t>
  </si>
  <si>
    <t>Субсидии бюджетам муниципальных районов на реализацию программ формирования современной городской среды</t>
  </si>
  <si>
    <t>000 2 07 05020 05 0000 150</t>
  </si>
  <si>
    <t>000 2 07 05030 05 0000 150</t>
  </si>
  <si>
    <t>000 2 07 00000 00 0000 150</t>
  </si>
  <si>
    <t>000 2 02 40000 00 0000 150</t>
  </si>
  <si>
    <t>000 2 02 40014 05 0000 150</t>
  </si>
  <si>
    <t>000 2 02 45160 05 0000 150</t>
  </si>
  <si>
    <t>000 2 02 25576 05 0000 150</t>
  </si>
  <si>
    <t>000 2 02 15002 05 0000 150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</si>
  <si>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</si>
  <si>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</si>
  <si>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Cубсидии бюджетам муниципальных образований на реализацию проектов местных инициатив населения Волгоградской области</t>
  </si>
  <si>
    <t>Единый налог на вмененный доход для отдельных видов деятельности</t>
  </si>
  <si>
    <t>000 1 05 02000 02 0000 110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</si>
  <si>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</si>
  <si>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</si>
  <si>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</si>
  <si>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</si>
  <si>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</si>
  <si>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</si>
  <si>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оказания платных услуг и  компенсации затрат государства</t>
  </si>
  <si>
    <t xml:space="preserve"> 000 1 14 02053 05 0000 430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</si>
  <si>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</si>
  <si>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000 2 02 20000 00 0000 150</t>
  </si>
  <si>
    <t>Субсидии бюджетам муниципальных районов на обеспечение комплексного развития сельских территорий</t>
  </si>
  <si>
    <t>Субвенции бюджетам бюджетной системы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</si>
  <si>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</si>
  <si>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</si>
  <si>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000 2 02 49999 05 0000 150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</si>
  <si>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</si>
  <si>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</si>
  <si>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Даниловского муниципального района на 2021 год и на плановый период 2022 и 2023 годов</t>
  </si>
  <si>
    <t>2023 год</t>
  </si>
  <si>
    <t xml:space="preserve">Субсидии бюджетам бюджетной системы Российской Федерации </t>
  </si>
  <si>
    <t xml:space="preserve">Субвенция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
</t>
  </si>
  <si>
    <t xml:space="preserve">Субвенция на компенсацию (возмещение) выпадающих доходов
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</si>
  <si>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Субсидии на модернизацию спортивных площадок в общеобразовательных организациях Волгоградской области</t>
  </si>
  <si>
    <t>Субсидии на дооснащение действующих объектов физической культуры и спорта оборудованием для лиц с ограниченными возможностями здоровья</t>
  </si>
  <si>
    <t>000 1 01 02000 01 0000 110</t>
  </si>
  <si>
    <t>"Приложение 5</t>
  </si>
  <si>
    <t>000 2 02 25467 05 0000 150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</si>
  <si>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</si>
  <si>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Субсидия на 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
</t>
  </si>
  <si>
    <t>Субсидии местным бюджетам на приобретение и монтаж оборудования для доочистки воды</t>
  </si>
  <si>
    <t>000 1 14 06013 00 0000 430</t>
  </si>
  <si>
    <t>Субсидии бюджетам муниципальных образований на реализацию проектов местных инициатив населения Волгоградской области</t>
  </si>
  <si>
    <t>Субсидии из областного бюджета бюджетам муниципальных образований Волгоградской области на развитие материально-технической базы органов местного самоуправления Волгоградской области на 2021 год</t>
  </si>
  <si>
    <t>000 2 02 35120 05 0000 150</t>
  </si>
  <si>
    <t>1.2. Приложение 5 изложить в следующей редакции:</t>
  </si>
  <si>
    <t>Субвенции на проведение Всероссийской переписи населения 2020 года</t>
  </si>
  <si>
    <t>Cубсидия на обеспечение сохранения, использования и популяризацию объектов культурного наследия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</si>
  <si>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</si>
  <si>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</si>
  <si>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</si>
  <si>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</si>
  <si>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000 2 18 60010 05 0000 150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</si>
  <si>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</si>
  <si>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                 от 27.12.2021 г. №19/1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</si>
</sst>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%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#,##0.00_ ;\-#,##0.00\ "/>
  </numFmts>
  <fonts count="6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b/>
      <sz val="14"/>
      <color indexed="16"/>
      <name val="Times New Roman"/>
      <family val="1"/>
    </font>
    <font>
      <sz val="12"/>
      <name val="Times New Roman"/>
      <family val="1"/>
    </font>
    <font>
      <sz val="12"/>
      <color indexed="46"/>
      <name val="Times New Roman"/>
      <family val="1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5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4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22272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5" fillId="0" borderId="11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5" fillId="0" borderId="12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3" fontId="8" fillId="0" borderId="1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/>
    </xf>
    <xf numFmtId="3" fontId="8" fillId="0" borderId="10" xfId="0" applyNumberFormat="1" applyFont="1" applyFill="1" applyBorder="1" applyAlignment="1">
      <alignment horizontal="left" vertical="top" wrapText="1" indent="1"/>
    </xf>
    <xf numFmtId="3" fontId="5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/>
    </xf>
    <xf numFmtId="0" fontId="16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/>
    </xf>
    <xf numFmtId="173" fontId="20" fillId="0" borderId="0" xfId="0" applyNumberFormat="1" applyFont="1" applyFill="1" applyBorder="1" applyAlignment="1">
      <alignment horizontal="center"/>
    </xf>
    <xf numFmtId="175" fontId="5" fillId="0" borderId="11" xfId="0" applyNumberFormat="1" applyFont="1" applyFill="1" applyBorder="1" applyAlignment="1">
      <alignment horizontal="right" wrapText="1"/>
    </xf>
    <xf numFmtId="175" fontId="5" fillId="0" borderId="10" xfId="0" applyNumberFormat="1" applyFont="1" applyFill="1" applyBorder="1" applyAlignment="1">
      <alignment horizontal="right" wrapText="1"/>
    </xf>
    <xf numFmtId="175" fontId="8" fillId="0" borderId="10" xfId="0" applyNumberFormat="1" applyFont="1" applyFill="1" applyBorder="1" applyAlignment="1">
      <alignment horizontal="right" wrapText="1"/>
    </xf>
    <xf numFmtId="175" fontId="8" fillId="0" borderId="10" xfId="57" applyNumberFormat="1" applyFont="1" applyFill="1" applyBorder="1" applyAlignment="1">
      <alignment horizontal="right" wrapText="1"/>
    </xf>
    <xf numFmtId="175" fontId="5" fillId="0" borderId="10" xfId="0" applyNumberFormat="1" applyFont="1" applyFill="1" applyBorder="1" applyAlignment="1">
      <alignment horizontal="right"/>
    </xf>
    <xf numFmtId="175" fontId="5" fillId="0" borderId="10" xfId="57" applyNumberFormat="1" applyFont="1" applyFill="1" applyBorder="1" applyAlignment="1">
      <alignment horizontal="right" wrapText="1"/>
    </xf>
    <xf numFmtId="175" fontId="8" fillId="0" borderId="10" xfId="0" applyNumberFormat="1" applyFont="1" applyFill="1" applyBorder="1" applyAlignment="1">
      <alignment horizontal="right"/>
    </xf>
    <xf numFmtId="175" fontId="13" fillId="0" borderId="10" xfId="0" applyNumberFormat="1" applyFont="1" applyFill="1" applyBorder="1" applyAlignment="1">
      <alignment horizontal="right"/>
    </xf>
    <xf numFmtId="175" fontId="11" fillId="0" borderId="10" xfId="57" applyNumberFormat="1" applyFont="1" applyFill="1" applyBorder="1" applyAlignment="1">
      <alignment horizontal="right" wrapText="1"/>
    </xf>
    <xf numFmtId="175" fontId="15" fillId="0" borderId="10" xfId="57" applyNumberFormat="1" applyFont="1" applyFill="1" applyBorder="1" applyAlignment="1">
      <alignment horizontal="right" wrapText="1"/>
    </xf>
    <xf numFmtId="175" fontId="8" fillId="0" borderId="13" xfId="57" applyNumberFormat="1" applyFont="1" applyFill="1" applyBorder="1" applyAlignment="1">
      <alignment horizontal="right" wrapText="1"/>
    </xf>
    <xf numFmtId="175" fontId="8" fillId="0" borderId="13" xfId="0" applyNumberFormat="1" applyFont="1" applyFill="1" applyBorder="1" applyAlignment="1">
      <alignment horizontal="right"/>
    </xf>
    <xf numFmtId="175" fontId="11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5" fontId="8" fillId="33" borderId="10" xfId="57" applyNumberFormat="1" applyFont="1" applyFill="1" applyBorder="1" applyAlignment="1">
      <alignment horizontal="right" wrapText="1"/>
    </xf>
    <xf numFmtId="0" fontId="8" fillId="0" borderId="10" xfId="0" applyNumberFormat="1" applyFont="1" applyFill="1" applyBorder="1" applyAlignment="1">
      <alignment vertical="top" wrapText="1"/>
    </xf>
    <xf numFmtId="175" fontId="0" fillId="0" borderId="0" xfId="0" applyNumberFormat="1" applyAlignment="1">
      <alignment/>
    </xf>
    <xf numFmtId="175" fontId="8" fillId="0" borderId="10" xfId="0" applyNumberFormat="1" applyFont="1" applyBorder="1" applyAlignment="1">
      <alignment/>
    </xf>
    <xf numFmtId="0" fontId="8" fillId="0" borderId="15" xfId="0" applyFont="1" applyFill="1" applyBorder="1" applyAlignment="1">
      <alignment vertical="center" wrapText="1"/>
    </xf>
    <xf numFmtId="3" fontId="8" fillId="0" borderId="16" xfId="0" applyNumberFormat="1" applyFont="1" applyFill="1" applyBorder="1" applyAlignment="1">
      <alignment vertical="top" wrapText="1"/>
    </xf>
    <xf numFmtId="3" fontId="8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13" xfId="0" applyNumberFormat="1" applyFont="1" applyFill="1" applyBorder="1" applyAlignment="1">
      <alignment vertical="top" wrapText="1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175" fontId="5" fillId="0" borderId="17" xfId="0" applyNumberFormat="1" applyFont="1" applyFill="1" applyBorder="1" applyAlignment="1">
      <alignment horizontal="right" wrapText="1"/>
    </xf>
    <xf numFmtId="175" fontId="5" fillId="0" borderId="13" xfId="57" applyNumberFormat="1" applyFont="1" applyFill="1" applyBorder="1" applyAlignment="1">
      <alignment horizontal="right" wrapText="1"/>
    </xf>
    <xf numFmtId="0" fontId="5" fillId="0" borderId="13" xfId="0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top" wrapText="1"/>
    </xf>
    <xf numFmtId="175" fontId="5" fillId="33" borderId="10" xfId="0" applyNumberFormat="1" applyFont="1" applyFill="1" applyBorder="1" applyAlignment="1">
      <alignment horizontal="right" wrapText="1"/>
    </xf>
    <xf numFmtId="175" fontId="8" fillId="33" borderId="10" xfId="0" applyNumberFormat="1" applyFont="1" applyFill="1" applyBorder="1" applyAlignment="1">
      <alignment horizontal="right"/>
    </xf>
    <xf numFmtId="175" fontId="11" fillId="33" borderId="10" xfId="57" applyNumberFormat="1" applyFont="1" applyFill="1" applyBorder="1" applyAlignment="1">
      <alignment horizontal="right" wrapText="1"/>
    </xf>
    <xf numFmtId="175" fontId="15" fillId="33" borderId="10" xfId="57" applyNumberFormat="1" applyFont="1" applyFill="1" applyBorder="1" applyAlignment="1">
      <alignment horizontal="right" wrapText="1"/>
    </xf>
    <xf numFmtId="175" fontId="8" fillId="33" borderId="13" xfId="57" applyNumberFormat="1" applyFont="1" applyFill="1" applyBorder="1" applyAlignment="1">
      <alignment horizontal="right" wrapText="1"/>
    </xf>
    <xf numFmtId="175" fontId="8" fillId="33" borderId="13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/>
    </xf>
    <xf numFmtId="175" fontId="11" fillId="33" borderId="10" xfId="0" applyNumberFormat="1" applyFont="1" applyFill="1" applyBorder="1" applyAlignment="1">
      <alignment/>
    </xf>
    <xf numFmtId="175" fontId="5" fillId="33" borderId="10" xfId="57" applyNumberFormat="1" applyFont="1" applyFill="1" applyBorder="1" applyAlignment="1">
      <alignment horizontal="right" wrapText="1"/>
    </xf>
    <xf numFmtId="175" fontId="8" fillId="33" borderId="10" xfId="0" applyNumberFormat="1" applyFont="1" applyFill="1" applyBorder="1" applyAlignment="1">
      <alignment horizontal="right" wrapText="1"/>
    </xf>
    <xf numFmtId="175" fontId="60" fillId="33" borderId="10" xfId="57" applyNumberFormat="1" applyFont="1" applyFill="1" applyBorder="1" applyAlignment="1">
      <alignment horizontal="right" wrapText="1"/>
    </xf>
    <xf numFmtId="175" fontId="60" fillId="0" borderId="10" xfId="57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61" fillId="0" borderId="0" xfId="0" applyFont="1" applyAlignment="1">
      <alignment/>
    </xf>
    <xf numFmtId="175" fontId="60" fillId="0" borderId="10" xfId="42" applyNumberFormat="1" applyFont="1" applyFill="1" applyBorder="1" applyAlignment="1" applyProtection="1">
      <alignment horizontal="right" wrapText="1"/>
      <protection/>
    </xf>
    <xf numFmtId="175" fontId="60" fillId="0" borderId="13" xfId="57" applyNumberFormat="1" applyFont="1" applyFill="1" applyBorder="1" applyAlignment="1">
      <alignment horizontal="right" wrapText="1"/>
    </xf>
    <xf numFmtId="175" fontId="60" fillId="0" borderId="13" xfId="42" applyNumberFormat="1" applyFont="1" applyFill="1" applyBorder="1" applyAlignment="1" applyProtection="1">
      <alignment horizontal="right" wrapText="1"/>
      <protection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I128"/>
  <sheetViews>
    <sheetView showZeros="0" tabSelected="1" view="pageBreakPreview" zoomScale="90" zoomScaleNormal="80" zoomScaleSheetLayoutView="90" zoomScalePageLayoutView="0" workbookViewId="0" topLeftCell="A100">
      <selection activeCell="C11" sqref="C11"/>
    </sheetView>
  </sheetViews>
  <sheetFormatPr defaultColWidth="9.00390625" defaultRowHeight="12.75"/>
  <cols>
    <col min="1" max="1" width="24.875" style="0" customWidth="1"/>
    <col min="2" max="2" width="85.625" style="0" customWidth="1"/>
    <col min="3" max="3" width="15.125" style="0" bestFit="1" customWidth="1"/>
    <col min="4" max="4" width="13.00390625" style="0" customWidth="1"/>
    <col min="5" max="5" width="12.875" style="0" customWidth="1"/>
    <col min="6" max="6" width="12.875" style="0" bestFit="1" customWidth="1"/>
    <col min="7" max="8" width="11.25390625" style="0" bestFit="1" customWidth="1"/>
  </cols>
  <sheetData>
    <row r="1" ht="18.75" customHeight="1">
      <c r="A1" s="101" t="s">
        <v>182</v>
      </c>
    </row>
    <row r="2" spans="2:3" s="1" customFormat="1" ht="15.75" customHeight="1">
      <c r="B2" s="106" t="s">
        <v>173</v>
      </c>
      <c r="C2" s="106"/>
    </row>
    <row r="3" spans="1:3" s="1" customFormat="1" ht="30.75" customHeight="1">
      <c r="A3" s="108" t="s">
        <v>58</v>
      </c>
      <c r="B3" s="109"/>
      <c r="C3" s="109"/>
    </row>
    <row r="4" spans="1:3" s="1" customFormat="1" ht="15.75" customHeight="1">
      <c r="A4" s="109" t="s">
        <v>191</v>
      </c>
      <c r="B4" s="109"/>
      <c r="C4" s="109"/>
    </row>
    <row r="5" spans="1:5" s="1" customFormat="1" ht="18.75">
      <c r="A5" s="110" t="s">
        <v>62</v>
      </c>
      <c r="B5" s="110"/>
      <c r="C5" s="110"/>
      <c r="D5" s="110"/>
      <c r="E5" s="110"/>
    </row>
    <row r="6" spans="1:5" s="1" customFormat="1" ht="18.75">
      <c r="A6" s="107" t="s">
        <v>165</v>
      </c>
      <c r="B6" s="107"/>
      <c r="C6" s="107"/>
      <c r="D6" s="107"/>
      <c r="E6" s="107"/>
    </row>
    <row r="7" spans="2:3" s="1" customFormat="1" ht="20.25" customHeight="1">
      <c r="B7" s="107"/>
      <c r="C7" s="107"/>
    </row>
    <row r="8" s="1" customFormat="1" ht="18.75" customHeight="1">
      <c r="E8" s="1" t="s">
        <v>42</v>
      </c>
    </row>
    <row r="9" spans="1:5" s="53" customFormat="1" ht="37.5" customHeight="1">
      <c r="A9" s="66" t="s">
        <v>61</v>
      </c>
      <c r="B9" s="67" t="s">
        <v>0</v>
      </c>
      <c r="C9" s="66" t="s">
        <v>114</v>
      </c>
      <c r="D9" s="66" t="s">
        <v>115</v>
      </c>
      <c r="E9" s="66" t="s">
        <v>166</v>
      </c>
    </row>
    <row r="10" spans="1:5" s="2" customFormat="1" ht="14.25" customHeight="1">
      <c r="A10" s="52">
        <v>1</v>
      </c>
      <c r="B10" s="3">
        <v>2</v>
      </c>
      <c r="C10" s="3">
        <v>3</v>
      </c>
      <c r="D10" s="3">
        <v>4</v>
      </c>
      <c r="E10" s="3">
        <v>5</v>
      </c>
    </row>
    <row r="11" spans="1:101" s="7" customFormat="1" ht="18.75">
      <c r="A11" s="72" t="s">
        <v>17</v>
      </c>
      <c r="B11" s="4" t="s">
        <v>78</v>
      </c>
      <c r="C11" s="38">
        <f>C12+C16+C22+C27+C28+C30+C34+C36+C40+C46+C47</f>
        <v>111668.05900000001</v>
      </c>
      <c r="D11" s="38">
        <f>D12+D16+D22+D27+D28+D30+D34+D36+D40+D46+D47</f>
        <v>113999.40000000001</v>
      </c>
      <c r="E11" s="38">
        <f>E12+E16+E22+E27+E28+E30+E34+E36+E40+E46+E47</f>
        <v>115585.49999999999</v>
      </c>
      <c r="F11" s="6"/>
      <c r="G11" s="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</row>
    <row r="12" spans="1:7" s="9" customFormat="1" ht="18.75">
      <c r="A12" s="72" t="s">
        <v>1</v>
      </c>
      <c r="B12" s="8" t="s">
        <v>18</v>
      </c>
      <c r="C12" s="39">
        <f>C13+C15</f>
        <v>73186</v>
      </c>
      <c r="D12" s="39">
        <f>D13+D15</f>
        <v>81145.1</v>
      </c>
      <c r="E12" s="39">
        <f>E13+E15</f>
        <v>82479.5</v>
      </c>
      <c r="F12" s="6"/>
      <c r="G12" s="6"/>
    </row>
    <row r="13" spans="1:7" s="11" customFormat="1" ht="18.75" hidden="1">
      <c r="A13" s="74" t="s">
        <v>19</v>
      </c>
      <c r="B13" s="10" t="s">
        <v>20</v>
      </c>
      <c r="C13" s="40">
        <f>C14</f>
        <v>0</v>
      </c>
      <c r="D13" s="40">
        <f>D14</f>
        <v>0</v>
      </c>
      <c r="E13" s="40">
        <f>E14</f>
        <v>0</v>
      </c>
      <c r="F13" s="6"/>
      <c r="G13" s="6"/>
    </row>
    <row r="14" spans="1:7" s="11" customFormat="1" ht="31.5" hidden="1">
      <c r="A14" s="74" t="s">
        <v>21</v>
      </c>
      <c r="B14" s="12" t="s">
        <v>22</v>
      </c>
      <c r="C14" s="41"/>
      <c r="D14" s="41"/>
      <c r="E14" s="41"/>
      <c r="F14" s="6"/>
      <c r="G14" s="6"/>
    </row>
    <row r="15" spans="1:7" s="11" customFormat="1" ht="18.75">
      <c r="A15" s="74" t="s">
        <v>172</v>
      </c>
      <c r="B15" s="10" t="s">
        <v>23</v>
      </c>
      <c r="C15" s="41">
        <f>79963.8-1000-400-5200-177.8</f>
        <v>73186</v>
      </c>
      <c r="D15" s="41">
        <v>81145.1</v>
      </c>
      <c r="E15" s="41">
        <v>82479.5</v>
      </c>
      <c r="F15" s="6"/>
      <c r="G15" s="6"/>
    </row>
    <row r="16" spans="1:7" s="9" customFormat="1" ht="31.5">
      <c r="A16" s="78" t="s">
        <v>24</v>
      </c>
      <c r="B16" s="13" t="s">
        <v>25</v>
      </c>
      <c r="C16" s="39">
        <f>C17</f>
        <v>572.5</v>
      </c>
      <c r="D16" s="39">
        <f>D17</f>
        <v>619.3</v>
      </c>
      <c r="E16" s="39">
        <f>E17</f>
        <v>628.9</v>
      </c>
      <c r="F16" s="6"/>
      <c r="G16" s="6"/>
    </row>
    <row r="17" spans="1:7" s="11" customFormat="1" ht="32.25">
      <c r="A17" s="76" t="s">
        <v>26</v>
      </c>
      <c r="B17" s="14" t="s">
        <v>27</v>
      </c>
      <c r="C17" s="40">
        <f>C18+C19+C20+C21</f>
        <v>572.5</v>
      </c>
      <c r="D17" s="40">
        <f>D18+D19+D20+D21</f>
        <v>619.3</v>
      </c>
      <c r="E17" s="40">
        <f>E18+E19+E20+E21</f>
        <v>628.9</v>
      </c>
      <c r="F17" s="6"/>
      <c r="G17" s="6"/>
    </row>
    <row r="18" spans="1:7" s="11" customFormat="1" ht="48" customHeight="1">
      <c r="A18" s="76" t="s">
        <v>64</v>
      </c>
      <c r="B18" s="69" t="s">
        <v>65</v>
      </c>
      <c r="C18" s="41">
        <v>262.9</v>
      </c>
      <c r="D18" s="41">
        <v>284.7</v>
      </c>
      <c r="E18" s="41">
        <v>291.2</v>
      </c>
      <c r="F18" s="6"/>
      <c r="G18" s="6"/>
    </row>
    <row r="19" spans="1:7" s="11" customFormat="1" ht="63" customHeight="1">
      <c r="A19" s="77" t="s">
        <v>66</v>
      </c>
      <c r="B19" s="69" t="s">
        <v>67</v>
      </c>
      <c r="C19" s="41">
        <v>1.5</v>
      </c>
      <c r="D19" s="41">
        <v>1.6</v>
      </c>
      <c r="E19" s="41">
        <v>1.6</v>
      </c>
      <c r="F19" s="6"/>
      <c r="G19" s="6"/>
    </row>
    <row r="20" spans="1:7" s="11" customFormat="1" ht="47.25">
      <c r="A20" s="77" t="s">
        <v>68</v>
      </c>
      <c r="B20" s="69" t="s">
        <v>69</v>
      </c>
      <c r="C20" s="41">
        <v>345.8</v>
      </c>
      <c r="D20" s="41">
        <v>373.5</v>
      </c>
      <c r="E20" s="41">
        <v>380.8</v>
      </c>
      <c r="F20" s="6"/>
      <c r="G20" s="6"/>
    </row>
    <row r="21" spans="1:7" s="11" customFormat="1" ht="50.25" customHeight="1">
      <c r="A21" s="77" t="s">
        <v>70</v>
      </c>
      <c r="B21" s="69" t="s">
        <v>71</v>
      </c>
      <c r="C21" s="41">
        <v>-37.7</v>
      </c>
      <c r="D21" s="41">
        <v>-40.5</v>
      </c>
      <c r="E21" s="41">
        <v>-44.7</v>
      </c>
      <c r="F21" s="6"/>
      <c r="G21" s="6"/>
    </row>
    <row r="22" spans="1:7" s="9" customFormat="1" ht="18.75">
      <c r="A22" s="54" t="s">
        <v>2</v>
      </c>
      <c r="B22" s="13" t="s">
        <v>28</v>
      </c>
      <c r="C22" s="39">
        <f>C23+C25+C24+C26</f>
        <v>8438.099999999999</v>
      </c>
      <c r="D22" s="39">
        <f>D23+D25+D24+D26</f>
        <v>3289.9999999999995</v>
      </c>
      <c r="E22" s="39">
        <f>E23+E25+E24+E26</f>
        <v>3469.9</v>
      </c>
      <c r="F22" s="6"/>
      <c r="G22" s="6"/>
    </row>
    <row r="23" spans="1:7" s="11" customFormat="1" ht="31.5">
      <c r="A23" s="74" t="s">
        <v>16</v>
      </c>
      <c r="B23" s="10" t="s">
        <v>29</v>
      </c>
      <c r="C23" s="41">
        <f>398.7+27</f>
        <v>425.7</v>
      </c>
      <c r="D23" s="41">
        <v>414.7</v>
      </c>
      <c r="E23" s="41">
        <v>431.3</v>
      </c>
      <c r="F23" s="6"/>
      <c r="G23" s="6"/>
    </row>
    <row r="24" spans="1:7" s="11" customFormat="1" ht="18.75">
      <c r="A24" s="74" t="s">
        <v>147</v>
      </c>
      <c r="B24" s="65" t="s">
        <v>146</v>
      </c>
      <c r="C24" s="41">
        <f>526+100+77.4+15</f>
        <v>718.4</v>
      </c>
      <c r="D24" s="41"/>
      <c r="E24" s="41"/>
      <c r="F24" s="6"/>
      <c r="G24" s="6"/>
    </row>
    <row r="25" spans="1:8" s="11" customFormat="1" ht="18.75">
      <c r="A25" s="74" t="s">
        <v>148</v>
      </c>
      <c r="B25" s="60" t="s">
        <v>3</v>
      </c>
      <c r="C25" s="41">
        <f>2385.7+2510+1230.3+134</f>
        <v>6260</v>
      </c>
      <c r="D25" s="41">
        <v>2517.2</v>
      </c>
      <c r="E25" s="41">
        <v>2666.2</v>
      </c>
      <c r="F25" s="6"/>
      <c r="G25" s="6"/>
      <c r="H25" s="6"/>
    </row>
    <row r="26" spans="1:7" s="11" customFormat="1" ht="16.5" customHeight="1">
      <c r="A26" s="74" t="s">
        <v>149</v>
      </c>
      <c r="B26" s="60" t="s">
        <v>150</v>
      </c>
      <c r="C26" s="41">
        <f>344.3+355+153.6+181.1</f>
        <v>1034</v>
      </c>
      <c r="D26" s="41">
        <v>358.1</v>
      </c>
      <c r="E26" s="41">
        <v>372.4</v>
      </c>
      <c r="F26" s="6"/>
      <c r="G26" s="6"/>
    </row>
    <row r="27" spans="1:7" s="9" customFormat="1" ht="18.75">
      <c r="A27" s="68" t="s">
        <v>14</v>
      </c>
      <c r="B27" s="18" t="s">
        <v>30</v>
      </c>
      <c r="C27" s="43">
        <f>1493.1+615</f>
        <v>2108.1</v>
      </c>
      <c r="D27" s="43">
        <v>1552.8</v>
      </c>
      <c r="E27" s="43">
        <v>1615</v>
      </c>
      <c r="F27" s="6"/>
      <c r="G27" s="6"/>
    </row>
    <row r="28" spans="1:7" s="9" customFormat="1" ht="31.5" hidden="1">
      <c r="A28" s="73" t="s">
        <v>8</v>
      </c>
      <c r="B28" s="18" t="s">
        <v>9</v>
      </c>
      <c r="C28" s="43">
        <f>C29</f>
        <v>0</v>
      </c>
      <c r="D28" s="43"/>
      <c r="E28" s="43"/>
      <c r="F28" s="6"/>
      <c r="G28" s="6"/>
    </row>
    <row r="29" spans="1:7" s="9" customFormat="1" ht="18.75" hidden="1">
      <c r="A29" s="56" t="s">
        <v>56</v>
      </c>
      <c r="B29" s="17" t="s">
        <v>57</v>
      </c>
      <c r="C29" s="41"/>
      <c r="D29" s="43"/>
      <c r="E29" s="43"/>
      <c r="F29" s="6"/>
      <c r="G29" s="6"/>
    </row>
    <row r="30" spans="1:7" s="9" customFormat="1" ht="31.5">
      <c r="A30" s="55" t="s">
        <v>4</v>
      </c>
      <c r="B30" s="19" t="s">
        <v>5</v>
      </c>
      <c r="C30" s="39">
        <f>C31</f>
        <v>11336</v>
      </c>
      <c r="D30" s="39">
        <f>D31</f>
        <v>9670</v>
      </c>
      <c r="E30" s="39">
        <f>E31</f>
        <v>9670</v>
      </c>
      <c r="F30" s="6"/>
      <c r="G30" s="6"/>
    </row>
    <row r="31" spans="1:7" s="21" customFormat="1" ht="64.5" customHeight="1">
      <c r="A31" s="32" t="s">
        <v>6</v>
      </c>
      <c r="B31" s="16" t="s">
        <v>151</v>
      </c>
      <c r="C31" s="44">
        <f>C32+C33</f>
        <v>11336</v>
      </c>
      <c r="D31" s="44">
        <f>D32+D33</f>
        <v>9670</v>
      </c>
      <c r="E31" s="44">
        <f>E32+E33</f>
        <v>9670</v>
      </c>
      <c r="F31" s="6"/>
      <c r="G31" s="6"/>
    </row>
    <row r="32" spans="1:7" s="11" customFormat="1" ht="60.75" customHeight="1">
      <c r="A32" s="32" t="s">
        <v>93</v>
      </c>
      <c r="B32" s="16" t="s">
        <v>91</v>
      </c>
      <c r="C32" s="41">
        <f>9270+1574</f>
        <v>10844</v>
      </c>
      <c r="D32" s="41">
        <v>9270</v>
      </c>
      <c r="E32" s="41">
        <v>9270</v>
      </c>
      <c r="F32" s="6"/>
      <c r="G32" s="6"/>
    </row>
    <row r="33" spans="1:7" s="11" customFormat="1" ht="48.75" customHeight="1">
      <c r="A33" s="33" t="s">
        <v>152</v>
      </c>
      <c r="B33" s="16" t="s">
        <v>153</v>
      </c>
      <c r="C33" s="44">
        <f>400+92</f>
        <v>492</v>
      </c>
      <c r="D33" s="44">
        <v>400</v>
      </c>
      <c r="E33" s="44">
        <v>400</v>
      </c>
      <c r="F33" s="6"/>
      <c r="G33" s="6"/>
    </row>
    <row r="34" spans="1:7" s="9" customFormat="1" ht="18.75" customHeight="1">
      <c r="A34" s="55" t="s">
        <v>10</v>
      </c>
      <c r="B34" s="13" t="s">
        <v>11</v>
      </c>
      <c r="C34" s="39">
        <f>C35</f>
        <v>984</v>
      </c>
      <c r="D34" s="39">
        <f>D35</f>
        <v>272</v>
      </c>
      <c r="E34" s="39">
        <f>E35</f>
        <v>272</v>
      </c>
      <c r="F34" s="6"/>
      <c r="G34" s="6"/>
    </row>
    <row r="35" spans="1:7" s="11" customFormat="1" ht="18.75">
      <c r="A35" s="33" t="s">
        <v>31</v>
      </c>
      <c r="B35" s="16" t="s">
        <v>32</v>
      </c>
      <c r="C35" s="41">
        <f>272+530+94+88</f>
        <v>984</v>
      </c>
      <c r="D35" s="41">
        <v>272</v>
      </c>
      <c r="E35" s="41">
        <v>272</v>
      </c>
      <c r="F35" s="6"/>
      <c r="G35" s="6"/>
    </row>
    <row r="36" spans="1:7" s="9" customFormat="1" ht="18.75">
      <c r="A36" s="55" t="s">
        <v>33</v>
      </c>
      <c r="B36" s="13" t="s">
        <v>154</v>
      </c>
      <c r="C36" s="42">
        <f>C38+C37+C39</f>
        <v>12519.469000000001</v>
      </c>
      <c r="D36" s="42">
        <f>D38+D37+D39</f>
        <v>17200.2</v>
      </c>
      <c r="E36" s="42">
        <f>E38+E37+E39</f>
        <v>17200.2</v>
      </c>
      <c r="F36" s="6"/>
      <c r="G36" s="6"/>
    </row>
    <row r="37" spans="1:7" s="22" customFormat="1" ht="31.5">
      <c r="A37" s="31" t="s">
        <v>94</v>
      </c>
      <c r="B37" s="64" t="s">
        <v>59</v>
      </c>
      <c r="C37" s="41">
        <f>14603.2-2351.417+123.186</f>
        <v>12374.969000000001</v>
      </c>
      <c r="D37" s="41">
        <f>11067.5+5800+332.7</f>
        <v>17200.2</v>
      </c>
      <c r="E37" s="41">
        <f>11067.5+5800+332.7</f>
        <v>17200.2</v>
      </c>
      <c r="F37" s="6"/>
      <c r="G37" s="6"/>
    </row>
    <row r="38" spans="1:7" s="22" customFormat="1" ht="31.5">
      <c r="A38" s="31" t="s">
        <v>95</v>
      </c>
      <c r="B38" s="64" t="s">
        <v>60</v>
      </c>
      <c r="C38" s="41">
        <f>14.3+4.8</f>
        <v>19.1</v>
      </c>
      <c r="D38" s="41"/>
      <c r="E38" s="41"/>
      <c r="F38" s="6"/>
      <c r="G38" s="6"/>
    </row>
    <row r="39" spans="1:7" s="22" customFormat="1" ht="18.75">
      <c r="A39" s="31" t="s">
        <v>96</v>
      </c>
      <c r="B39" s="64" t="s">
        <v>76</v>
      </c>
      <c r="C39" s="41">
        <f>123.4+2</f>
        <v>125.4</v>
      </c>
      <c r="D39" s="41"/>
      <c r="E39" s="41"/>
      <c r="F39" s="6"/>
      <c r="G39" s="6"/>
    </row>
    <row r="40" spans="1:7" s="9" customFormat="1" ht="18.75">
      <c r="A40" s="54" t="s">
        <v>51</v>
      </c>
      <c r="B40" s="13" t="s">
        <v>52</v>
      </c>
      <c r="C40" s="42">
        <f>C43+C42+C45+C41+C44</f>
        <v>1853</v>
      </c>
      <c r="D40" s="42">
        <f>D43+D42+D45+D41+D44</f>
        <v>100</v>
      </c>
      <c r="E40" s="42">
        <f>E43+E42+E45+E41+E44</f>
        <v>100</v>
      </c>
      <c r="F40" s="6"/>
      <c r="G40" s="6"/>
    </row>
    <row r="41" spans="1:7" s="21" customFormat="1" ht="63">
      <c r="A41" s="74" t="s">
        <v>188</v>
      </c>
      <c r="B41" s="10" t="s">
        <v>187</v>
      </c>
      <c r="C41" s="44">
        <v>6.9</v>
      </c>
      <c r="D41" s="44"/>
      <c r="E41" s="44"/>
      <c r="F41" s="37"/>
      <c r="G41" s="37"/>
    </row>
    <row r="42" spans="1:7" s="21" customFormat="1" ht="61.5" customHeight="1">
      <c r="A42" s="31" t="s">
        <v>80</v>
      </c>
      <c r="B42" s="10" t="s">
        <v>81</v>
      </c>
      <c r="C42" s="44">
        <f>100+1150-2</f>
        <v>1248</v>
      </c>
      <c r="D42" s="44">
        <v>100</v>
      </c>
      <c r="E42" s="44">
        <v>100</v>
      </c>
      <c r="F42" s="37"/>
      <c r="G42" s="37"/>
    </row>
    <row r="43" spans="1:7" s="9" customFormat="1" ht="80.25" customHeight="1" hidden="1">
      <c r="A43" s="31" t="s">
        <v>155</v>
      </c>
      <c r="B43" s="10" t="s">
        <v>156</v>
      </c>
      <c r="C43" s="44"/>
      <c r="D43" s="44"/>
      <c r="E43" s="44"/>
      <c r="F43" s="6"/>
      <c r="G43" s="6"/>
    </row>
    <row r="44" spans="1:7" s="9" customFormat="1" ht="65.25" customHeight="1">
      <c r="A44" s="31" t="s">
        <v>74</v>
      </c>
      <c r="B44" s="10" t="s">
        <v>75</v>
      </c>
      <c r="C44" s="44">
        <v>33.5</v>
      </c>
      <c r="D44" s="44"/>
      <c r="E44" s="44"/>
      <c r="F44" s="6"/>
      <c r="G44" s="6"/>
    </row>
    <row r="45" spans="1:7" s="9" customFormat="1" ht="47.25">
      <c r="A45" s="31" t="s">
        <v>178</v>
      </c>
      <c r="B45" s="10" t="s">
        <v>92</v>
      </c>
      <c r="C45" s="44">
        <f>72+353.2+139.4</f>
        <v>564.6</v>
      </c>
      <c r="D45" s="44"/>
      <c r="E45" s="44"/>
      <c r="F45" s="6"/>
      <c r="G45" s="6"/>
    </row>
    <row r="46" spans="1:7" s="21" customFormat="1" ht="18.75">
      <c r="A46" s="55" t="s">
        <v>12</v>
      </c>
      <c r="B46" s="13" t="s">
        <v>13</v>
      </c>
      <c r="C46" s="43">
        <f>150+172+137+209</f>
        <v>668</v>
      </c>
      <c r="D46" s="43">
        <v>150</v>
      </c>
      <c r="E46" s="43">
        <v>150</v>
      </c>
      <c r="F46" s="6"/>
      <c r="G46" s="6"/>
    </row>
    <row r="47" spans="1:7" s="9" customFormat="1" ht="18.75">
      <c r="A47" s="55" t="s">
        <v>34</v>
      </c>
      <c r="B47" s="13" t="s">
        <v>35</v>
      </c>
      <c r="C47" s="42">
        <f>C48</f>
        <v>2.8899999999999997</v>
      </c>
      <c r="D47" s="42">
        <f>D48</f>
        <v>0</v>
      </c>
      <c r="E47" s="42">
        <f>E48</f>
        <v>0</v>
      </c>
      <c r="F47" s="6"/>
      <c r="G47" s="6"/>
    </row>
    <row r="48" spans="1:7" s="11" customFormat="1" ht="18.75">
      <c r="A48" s="31" t="s">
        <v>87</v>
      </c>
      <c r="B48" s="65" t="s">
        <v>88</v>
      </c>
      <c r="C48" s="41">
        <f>0.38+1.71+0.8</f>
        <v>2.8899999999999997</v>
      </c>
      <c r="D48" s="41"/>
      <c r="E48" s="41"/>
      <c r="F48" s="6"/>
      <c r="G48" s="6"/>
    </row>
    <row r="49" spans="1:7" s="24" customFormat="1" ht="18.75">
      <c r="A49" s="72" t="s">
        <v>7</v>
      </c>
      <c r="B49" s="23" t="s">
        <v>36</v>
      </c>
      <c r="C49" s="42">
        <f>C50+C113</f>
        <v>218369.432</v>
      </c>
      <c r="D49" s="42">
        <f>D50+D113+D109</f>
        <v>174095.59999999998</v>
      </c>
      <c r="E49" s="42">
        <f>E50+E113+E109</f>
        <v>169181.19999999998</v>
      </c>
      <c r="F49" s="6"/>
      <c r="G49" s="6"/>
    </row>
    <row r="50" spans="1:7" s="22" customFormat="1" ht="33" customHeight="1">
      <c r="A50" s="34" t="s">
        <v>37</v>
      </c>
      <c r="B50" s="19" t="s">
        <v>38</v>
      </c>
      <c r="C50" s="42">
        <f>C51+C54+C80+C116+C110+C111+C112+C109</f>
        <v>217305.474</v>
      </c>
      <c r="D50" s="42">
        <f>D51+D54+D80+D116+D110+D111+D112+D109</f>
        <v>174095.59999999998</v>
      </c>
      <c r="E50" s="42">
        <f>E51+E54+E80+E116+E110+E111+E112+E109</f>
        <v>169181.19999999998</v>
      </c>
      <c r="F50" s="6"/>
      <c r="G50" s="6"/>
    </row>
    <row r="51" spans="1:7" s="25" customFormat="1" ht="20.25" customHeight="1">
      <c r="A51" s="34" t="s">
        <v>43</v>
      </c>
      <c r="B51" s="13" t="s">
        <v>15</v>
      </c>
      <c r="C51" s="45">
        <f>SUM(C52:C53)</f>
        <v>7175</v>
      </c>
      <c r="D51" s="45">
        <f>SUM(D52:D53)</f>
        <v>0</v>
      </c>
      <c r="E51" s="45">
        <f>SUM(E52:E53)</f>
        <v>0</v>
      </c>
      <c r="F51" s="6"/>
      <c r="G51" s="6"/>
    </row>
    <row r="52" spans="1:7" s="11" customFormat="1" ht="31.5" hidden="1">
      <c r="A52" s="32" t="s">
        <v>44</v>
      </c>
      <c r="B52" s="63" t="s">
        <v>39</v>
      </c>
      <c r="C52" s="62"/>
      <c r="D52" s="62"/>
      <c r="E52" s="62"/>
      <c r="F52" s="6"/>
      <c r="G52" s="6"/>
    </row>
    <row r="53" spans="1:7" s="11" customFormat="1" ht="34.5" customHeight="1">
      <c r="A53" s="32" t="s">
        <v>142</v>
      </c>
      <c r="B53" s="69" t="s">
        <v>40</v>
      </c>
      <c r="C53" s="59">
        <v>7175</v>
      </c>
      <c r="D53" s="41"/>
      <c r="E53" s="41"/>
      <c r="F53" s="6"/>
      <c r="G53" s="6"/>
    </row>
    <row r="54" spans="1:7" s="25" customFormat="1" ht="18" customHeight="1">
      <c r="A54" s="32" t="s">
        <v>157</v>
      </c>
      <c r="B54" s="102" t="s">
        <v>167</v>
      </c>
      <c r="C54" s="89">
        <f>SUM(C55:C63)</f>
        <v>52675.236999999994</v>
      </c>
      <c r="D54" s="89">
        <f>SUM(D55:D63)</f>
        <v>45504.8</v>
      </c>
      <c r="E54" s="89">
        <f>SUM(E55:E63)</f>
        <v>43006.399999999994</v>
      </c>
      <c r="F54" s="6"/>
      <c r="G54" s="6"/>
    </row>
    <row r="55" spans="1:7" s="26" customFormat="1" ht="48" customHeight="1">
      <c r="A55" s="32" t="s">
        <v>116</v>
      </c>
      <c r="B55" s="51" t="s">
        <v>117</v>
      </c>
      <c r="C55" s="98">
        <f>8229+8000</f>
        <v>16229</v>
      </c>
      <c r="D55" s="40">
        <v>16229</v>
      </c>
      <c r="E55" s="40">
        <v>16229</v>
      </c>
      <c r="F55" s="37"/>
      <c r="G55" s="37"/>
    </row>
    <row r="56" spans="1:7" s="11" customFormat="1" ht="35.25" customHeight="1" hidden="1">
      <c r="A56" s="32" t="s">
        <v>118</v>
      </c>
      <c r="B56" s="69" t="s">
        <v>110</v>
      </c>
      <c r="C56" s="59"/>
      <c r="D56" s="41"/>
      <c r="E56" s="41"/>
      <c r="F56" s="6"/>
      <c r="G56" s="6"/>
    </row>
    <row r="57" spans="1:7" s="11" customFormat="1" ht="68.25" customHeight="1" hidden="1">
      <c r="A57" s="32" t="s">
        <v>133</v>
      </c>
      <c r="B57" s="69" t="s">
        <v>113</v>
      </c>
      <c r="C57" s="59"/>
      <c r="D57" s="41"/>
      <c r="E57" s="41"/>
      <c r="F57" s="6"/>
      <c r="G57" s="6"/>
    </row>
    <row r="58" spans="1:7" s="11" customFormat="1" ht="31.5">
      <c r="A58" s="32" t="s">
        <v>126</v>
      </c>
      <c r="B58" s="69" t="s">
        <v>127</v>
      </c>
      <c r="C58" s="59"/>
      <c r="D58" s="41">
        <v>3094.7</v>
      </c>
      <c r="E58" s="41"/>
      <c r="F58" s="6"/>
      <c r="G58" s="6"/>
    </row>
    <row r="59" spans="1:7" s="11" customFormat="1" ht="47.25">
      <c r="A59" s="32" t="s">
        <v>163</v>
      </c>
      <c r="B59" s="69" t="s">
        <v>164</v>
      </c>
      <c r="C59" s="59">
        <v>5314.3</v>
      </c>
      <c r="D59" s="41">
        <v>5623.7</v>
      </c>
      <c r="E59" s="41">
        <v>787.3</v>
      </c>
      <c r="F59" s="6"/>
      <c r="G59" s="6"/>
    </row>
    <row r="60" spans="1:7" s="11" customFormat="1" ht="31.5">
      <c r="A60" s="32" t="s">
        <v>174</v>
      </c>
      <c r="B60" s="69" t="s">
        <v>175</v>
      </c>
      <c r="C60" s="59">
        <v>2148.627</v>
      </c>
      <c r="D60" s="41"/>
      <c r="E60" s="41"/>
      <c r="F60" s="6"/>
      <c r="G60" s="6"/>
    </row>
    <row r="61" spans="1:7" s="11" customFormat="1" ht="31.5" hidden="1">
      <c r="A61" s="32" t="s">
        <v>132</v>
      </c>
      <c r="B61" s="69" t="s">
        <v>134</v>
      </c>
      <c r="C61" s="59"/>
      <c r="D61" s="41"/>
      <c r="E61" s="41"/>
      <c r="F61" s="6"/>
      <c r="G61" s="6"/>
    </row>
    <row r="62" spans="1:7" s="11" customFormat="1" ht="33.75" customHeight="1">
      <c r="A62" s="32" t="s">
        <v>141</v>
      </c>
      <c r="B62" s="69" t="s">
        <v>158</v>
      </c>
      <c r="C62" s="59">
        <v>1184.46</v>
      </c>
      <c r="D62" s="41"/>
      <c r="E62" s="41"/>
      <c r="F62" s="6"/>
      <c r="G62" s="6"/>
    </row>
    <row r="63" spans="1:7" s="11" customFormat="1" ht="18.75">
      <c r="A63" s="32" t="s">
        <v>119</v>
      </c>
      <c r="B63" s="16" t="s">
        <v>89</v>
      </c>
      <c r="C63" s="90">
        <f>SUM(C65:C79)</f>
        <v>27798.85</v>
      </c>
      <c r="D63" s="90">
        <f>SUM(D65:D79)</f>
        <v>20557.4</v>
      </c>
      <c r="E63" s="90">
        <f>SUM(E65:E79)</f>
        <v>25990.1</v>
      </c>
      <c r="F63" s="37"/>
      <c r="G63" s="37"/>
    </row>
    <row r="64" spans="1:7" s="11" customFormat="1" ht="16.5" customHeight="1">
      <c r="A64" s="15"/>
      <c r="B64" s="17" t="s">
        <v>41</v>
      </c>
      <c r="C64" s="92"/>
      <c r="D64" s="47"/>
      <c r="E64" s="47"/>
      <c r="F64" s="6"/>
      <c r="G64" s="6"/>
    </row>
    <row r="65" spans="1:7" s="11" customFormat="1" ht="64.5" customHeight="1">
      <c r="A65" s="15"/>
      <c r="B65" s="17" t="s">
        <v>129</v>
      </c>
      <c r="C65" s="99">
        <v>1000</v>
      </c>
      <c r="D65" s="100"/>
      <c r="E65" s="100"/>
      <c r="F65" s="6"/>
      <c r="G65" s="6"/>
    </row>
    <row r="66" spans="1:7" s="11" customFormat="1" ht="51.75" customHeight="1">
      <c r="A66" s="15"/>
      <c r="B66" s="17" t="s">
        <v>131</v>
      </c>
      <c r="C66" s="99">
        <v>5000</v>
      </c>
      <c r="D66" s="100">
        <v>5000</v>
      </c>
      <c r="E66" s="100">
        <v>5000</v>
      </c>
      <c r="F66" s="6"/>
      <c r="G66" s="6"/>
    </row>
    <row r="67" spans="1:7" s="11" customFormat="1" ht="61.5" customHeight="1">
      <c r="A67" s="15"/>
      <c r="B67" s="17" t="s">
        <v>130</v>
      </c>
      <c r="C67" s="99">
        <v>1000</v>
      </c>
      <c r="D67" s="100">
        <v>1000</v>
      </c>
      <c r="E67" s="100">
        <v>1000</v>
      </c>
      <c r="F67" s="6"/>
      <c r="G67" s="6"/>
    </row>
    <row r="68" spans="1:7" s="11" customFormat="1" ht="31.5" hidden="1">
      <c r="A68" s="15" t="s">
        <v>73</v>
      </c>
      <c r="B68" s="16" t="s">
        <v>145</v>
      </c>
      <c r="C68" s="91"/>
      <c r="D68" s="100"/>
      <c r="E68" s="100"/>
      <c r="F68" s="6"/>
      <c r="G68" s="6"/>
    </row>
    <row r="69" spans="1:7" s="11" customFormat="1" ht="31.5">
      <c r="A69" s="15"/>
      <c r="B69" s="16" t="s">
        <v>179</v>
      </c>
      <c r="C69" s="91">
        <v>2167</v>
      </c>
      <c r="D69" s="100"/>
      <c r="E69" s="100"/>
      <c r="F69" s="6"/>
      <c r="G69" s="6"/>
    </row>
    <row r="70" spans="1:7" s="11" customFormat="1" ht="31.5">
      <c r="A70" s="15"/>
      <c r="B70" s="16" t="s">
        <v>184</v>
      </c>
      <c r="C70" s="91">
        <v>101.25</v>
      </c>
      <c r="D70" s="100"/>
      <c r="E70" s="100"/>
      <c r="F70" s="6"/>
      <c r="G70" s="6"/>
    </row>
    <row r="71" spans="1:7" s="11" customFormat="1" ht="47.25">
      <c r="A71" s="15"/>
      <c r="B71" s="16" t="s">
        <v>63</v>
      </c>
      <c r="C71" s="59">
        <v>1202.3</v>
      </c>
      <c r="D71" s="100">
        <v>828.3</v>
      </c>
      <c r="E71" s="103">
        <v>861</v>
      </c>
      <c r="F71" s="6"/>
      <c r="G71" s="6"/>
    </row>
    <row r="72" spans="1:7" s="11" customFormat="1" ht="45.75" customHeight="1">
      <c r="A72" s="28"/>
      <c r="B72" s="16" t="s">
        <v>176</v>
      </c>
      <c r="C72" s="93">
        <v>950</v>
      </c>
      <c r="D72" s="104"/>
      <c r="E72" s="105"/>
      <c r="F72" s="6"/>
      <c r="G72" s="6"/>
    </row>
    <row r="73" spans="1:7" s="11" customFormat="1" ht="45.75" customHeight="1">
      <c r="A73" s="28"/>
      <c r="B73" s="16" t="s">
        <v>180</v>
      </c>
      <c r="C73" s="93">
        <v>228</v>
      </c>
      <c r="D73" s="104"/>
      <c r="E73" s="105"/>
      <c r="F73" s="6"/>
      <c r="G73" s="6"/>
    </row>
    <row r="74" spans="1:7" s="11" customFormat="1" ht="80.25" customHeight="1">
      <c r="A74" s="28"/>
      <c r="B74" s="16" t="s">
        <v>128</v>
      </c>
      <c r="C74" s="93">
        <v>717.3</v>
      </c>
      <c r="D74" s="48">
        <v>981.5</v>
      </c>
      <c r="E74" s="48">
        <v>981.5</v>
      </c>
      <c r="F74" s="6"/>
      <c r="G74" s="6"/>
    </row>
    <row r="75" spans="1:7" s="11" customFormat="1" ht="31.5">
      <c r="A75" s="28"/>
      <c r="B75" s="17" t="s">
        <v>112</v>
      </c>
      <c r="C75" s="90">
        <v>709.6</v>
      </c>
      <c r="D75" s="44">
        <v>709.6</v>
      </c>
      <c r="E75" s="44">
        <v>709.6</v>
      </c>
      <c r="F75" s="6"/>
      <c r="G75" s="6"/>
    </row>
    <row r="76" spans="1:7" s="11" customFormat="1" ht="30.75" customHeight="1">
      <c r="A76" s="28"/>
      <c r="B76" s="35" t="s">
        <v>177</v>
      </c>
      <c r="C76" s="94">
        <v>2100</v>
      </c>
      <c r="D76" s="49"/>
      <c r="E76" s="49"/>
      <c r="F76" s="6"/>
      <c r="G76" s="6"/>
    </row>
    <row r="77" spans="1:7" s="11" customFormat="1" ht="31.5">
      <c r="A77" s="28"/>
      <c r="B77" s="35" t="s">
        <v>170</v>
      </c>
      <c r="C77" s="94"/>
      <c r="D77" s="49"/>
      <c r="E77" s="49">
        <v>5400</v>
      </c>
      <c r="F77" s="6"/>
      <c r="G77" s="6"/>
    </row>
    <row r="78" spans="1:7" s="11" customFormat="1" ht="32.25" customHeight="1">
      <c r="A78" s="28"/>
      <c r="B78" s="35" t="s">
        <v>171</v>
      </c>
      <c r="C78" s="94">
        <v>585.4</v>
      </c>
      <c r="D78" s="49"/>
      <c r="E78" s="49"/>
      <c r="F78" s="6"/>
      <c r="G78" s="6"/>
    </row>
    <row r="79" spans="1:7" s="11" customFormat="1" ht="32.25" customHeight="1">
      <c r="A79" s="28"/>
      <c r="B79" s="87" t="s">
        <v>111</v>
      </c>
      <c r="C79" s="94">
        <v>12038</v>
      </c>
      <c r="D79" s="49">
        <v>12038</v>
      </c>
      <c r="E79" s="49">
        <v>12038</v>
      </c>
      <c r="F79" s="6"/>
      <c r="G79" s="6"/>
    </row>
    <row r="80" spans="1:7" s="25" customFormat="1" ht="15.75" customHeight="1">
      <c r="A80" s="34" t="s">
        <v>90</v>
      </c>
      <c r="B80" s="19" t="s">
        <v>159</v>
      </c>
      <c r="C80" s="95">
        <f>SUM(C81:C84)+C99+C103+C106+C104+C105</f>
        <v>144703.31</v>
      </c>
      <c r="D80" s="95">
        <f>SUM(D81:D84)+D99+D103+D106+D104+D105</f>
        <v>120787.59999999999</v>
      </c>
      <c r="E80" s="95">
        <f>SUM(E81:E84)+E99+E103+E106+E104+E105</f>
        <v>126102.69999999998</v>
      </c>
      <c r="F80" s="6"/>
      <c r="G80" s="6"/>
    </row>
    <row r="81" spans="1:7" s="11" customFormat="1" ht="50.25" customHeight="1" hidden="1">
      <c r="A81" s="32" t="s">
        <v>45</v>
      </c>
      <c r="B81" s="17" t="s">
        <v>82</v>
      </c>
      <c r="C81" s="90"/>
      <c r="D81" s="44"/>
      <c r="E81" s="44"/>
      <c r="F81" s="6"/>
      <c r="G81" s="6"/>
    </row>
    <row r="82" spans="1:7" s="11" customFormat="1" ht="32.25">
      <c r="A82" s="32" t="s">
        <v>120</v>
      </c>
      <c r="B82" s="70" t="s">
        <v>160</v>
      </c>
      <c r="C82" s="59">
        <f>16470.5+2300+1782</f>
        <v>20552.5</v>
      </c>
      <c r="D82" s="41">
        <v>15970.5</v>
      </c>
      <c r="E82" s="41">
        <v>15970.5</v>
      </c>
      <c r="F82" s="6"/>
      <c r="G82" s="6"/>
    </row>
    <row r="83" spans="1:7" s="26" customFormat="1" ht="33.75" customHeight="1" hidden="1">
      <c r="A83" s="32" t="s">
        <v>84</v>
      </c>
      <c r="B83" s="16" t="s">
        <v>85</v>
      </c>
      <c r="C83" s="90"/>
      <c r="D83" s="44"/>
      <c r="E83" s="44"/>
      <c r="F83" s="37"/>
      <c r="G83" s="37"/>
    </row>
    <row r="84" spans="1:7" s="20" customFormat="1" ht="31.5">
      <c r="A84" s="34" t="s">
        <v>121</v>
      </c>
      <c r="B84" s="18" t="s">
        <v>46</v>
      </c>
      <c r="C84" s="95">
        <f>SUM(C86:C98)</f>
        <v>114974.93999999999</v>
      </c>
      <c r="D84" s="42">
        <f>SUM(D86:D98)</f>
        <v>95043.9</v>
      </c>
      <c r="E84" s="42">
        <f>SUM(E86:E98)</f>
        <v>100351.59999999999</v>
      </c>
      <c r="F84" s="6"/>
      <c r="G84" s="6"/>
    </row>
    <row r="85" spans="1:7" s="20" customFormat="1" ht="17.25" customHeight="1">
      <c r="A85" s="27"/>
      <c r="B85" s="84" t="s">
        <v>41</v>
      </c>
      <c r="C85" s="95"/>
      <c r="D85" s="42"/>
      <c r="E85" s="42"/>
      <c r="F85" s="6"/>
      <c r="G85" s="6"/>
    </row>
    <row r="86" spans="1:7" s="20" customFormat="1" ht="30" customHeight="1">
      <c r="A86" s="27"/>
      <c r="B86" s="17" t="s">
        <v>97</v>
      </c>
      <c r="C86" s="90">
        <f>3641.814-0.035-532.779</f>
        <v>3109</v>
      </c>
      <c r="D86" s="44">
        <v>3146.4</v>
      </c>
      <c r="E86" s="44">
        <v>3146.4</v>
      </c>
      <c r="F86" s="6"/>
      <c r="G86" s="6"/>
    </row>
    <row r="87" spans="1:7" s="20" customFormat="1" ht="48.75" customHeight="1">
      <c r="A87" s="27"/>
      <c r="B87" s="17" t="s">
        <v>168</v>
      </c>
      <c r="C87" s="90">
        <v>90940.7</v>
      </c>
      <c r="D87" s="44">
        <v>73123.6</v>
      </c>
      <c r="E87" s="44">
        <v>77636</v>
      </c>
      <c r="F87" s="6"/>
      <c r="G87" s="6"/>
    </row>
    <row r="88" spans="1:7" s="20" customFormat="1" ht="47.25">
      <c r="A88" s="27"/>
      <c r="B88" s="17" t="s">
        <v>98</v>
      </c>
      <c r="C88" s="90">
        <f>3322.4+11-84.4-557.1</f>
        <v>2691.9</v>
      </c>
      <c r="D88" s="44">
        <v>3116.9</v>
      </c>
      <c r="E88" s="44">
        <v>3265</v>
      </c>
      <c r="F88" s="6"/>
      <c r="G88" s="6"/>
    </row>
    <row r="89" spans="1:7" s="20" customFormat="1" ht="47.25" hidden="1">
      <c r="A89" s="27"/>
      <c r="B89" s="17" t="s">
        <v>72</v>
      </c>
      <c r="C89" s="90"/>
      <c r="D89" s="44"/>
      <c r="E89" s="44"/>
      <c r="F89" s="6"/>
      <c r="G89" s="6"/>
    </row>
    <row r="90" spans="1:7" s="20" customFormat="1" ht="47.25">
      <c r="A90" s="27"/>
      <c r="B90" s="17" t="s">
        <v>100</v>
      </c>
      <c r="C90" s="90">
        <f>12501.3+365.7-220.9-143.1</f>
        <v>12503</v>
      </c>
      <c r="D90" s="44">
        <v>11606</v>
      </c>
      <c r="E90" s="44">
        <v>12157.1</v>
      </c>
      <c r="F90" s="6"/>
      <c r="G90" s="6"/>
    </row>
    <row r="91" spans="1:7" s="20" customFormat="1" ht="47.25">
      <c r="A91" s="27"/>
      <c r="B91" s="17" t="s">
        <v>99</v>
      </c>
      <c r="C91" s="90">
        <v>34.2</v>
      </c>
      <c r="D91" s="44"/>
      <c r="E91" s="44"/>
      <c r="F91" s="6"/>
      <c r="G91" s="6"/>
    </row>
    <row r="92" spans="1:7" s="25" customFormat="1" ht="83.25" customHeight="1">
      <c r="A92" s="15"/>
      <c r="B92" s="17" t="s">
        <v>101</v>
      </c>
      <c r="C92" s="96">
        <v>431.2</v>
      </c>
      <c r="D92" s="50">
        <v>431.2</v>
      </c>
      <c r="E92" s="50">
        <v>431.2</v>
      </c>
      <c r="F92" s="6"/>
      <c r="G92" s="6"/>
    </row>
    <row r="93" spans="1:7" s="25" customFormat="1" ht="63.75" customHeight="1">
      <c r="A93" s="15"/>
      <c r="B93" s="17" t="s">
        <v>102</v>
      </c>
      <c r="C93" s="96">
        <f>2396.3-71.3</f>
        <v>2325</v>
      </c>
      <c r="D93" s="50">
        <v>2118.2</v>
      </c>
      <c r="E93" s="50">
        <v>2203.2</v>
      </c>
      <c r="F93" s="6"/>
      <c r="G93" s="6"/>
    </row>
    <row r="94" spans="1:7" s="25" customFormat="1" ht="31.5">
      <c r="A94" s="15"/>
      <c r="B94" s="17" t="s">
        <v>103</v>
      </c>
      <c r="C94" s="96">
        <v>313.7</v>
      </c>
      <c r="D94" s="50">
        <v>277.3</v>
      </c>
      <c r="E94" s="50">
        <v>288.4</v>
      </c>
      <c r="F94" s="6"/>
      <c r="G94" s="6"/>
    </row>
    <row r="95" spans="1:7" s="25" customFormat="1" ht="31.5">
      <c r="A95" s="15"/>
      <c r="B95" s="17" t="s">
        <v>104</v>
      </c>
      <c r="C95" s="96">
        <v>294.8</v>
      </c>
      <c r="D95" s="50">
        <v>294.8</v>
      </c>
      <c r="E95" s="50">
        <v>294.8</v>
      </c>
      <c r="F95" s="6"/>
      <c r="G95" s="6"/>
    </row>
    <row r="96" spans="1:7" s="25" customFormat="1" ht="47.25" customHeight="1">
      <c r="A96" s="15"/>
      <c r="B96" s="17" t="s">
        <v>169</v>
      </c>
      <c r="C96" s="96">
        <f>1794.6-452.921</f>
        <v>1341.6789999999999</v>
      </c>
      <c r="D96" s="50"/>
      <c r="E96" s="50"/>
      <c r="F96" s="6"/>
      <c r="G96" s="6"/>
    </row>
    <row r="97" spans="1:7" s="25" customFormat="1" ht="17.25" customHeight="1">
      <c r="A97" s="15"/>
      <c r="B97" s="17" t="s">
        <v>105</v>
      </c>
      <c r="C97" s="96">
        <f>658.3+59.561</f>
        <v>717.861</v>
      </c>
      <c r="D97" s="50">
        <v>658.3</v>
      </c>
      <c r="E97" s="50">
        <v>658.3</v>
      </c>
      <c r="F97" s="6"/>
      <c r="G97" s="6"/>
    </row>
    <row r="98" spans="1:7" s="25" customFormat="1" ht="33" customHeight="1">
      <c r="A98" s="15"/>
      <c r="B98" s="17" t="s">
        <v>106</v>
      </c>
      <c r="C98" s="96">
        <v>271.9</v>
      </c>
      <c r="D98" s="50">
        <v>271.2</v>
      </c>
      <c r="E98" s="50">
        <v>271.2</v>
      </c>
      <c r="F98" s="6"/>
      <c r="G98" s="6"/>
    </row>
    <row r="99" spans="1:7" s="25" customFormat="1" ht="32.25" customHeight="1">
      <c r="A99" s="32" t="s">
        <v>122</v>
      </c>
      <c r="B99" s="17" t="s">
        <v>161</v>
      </c>
      <c r="C99" s="96">
        <f>C101+C102</f>
        <v>7572.200000000001</v>
      </c>
      <c r="D99" s="50">
        <f>D101+D102</f>
        <v>8259.9</v>
      </c>
      <c r="E99" s="50">
        <f>E101+E102</f>
        <v>8259.9</v>
      </c>
      <c r="F99" s="6"/>
      <c r="G99" s="6"/>
    </row>
    <row r="100" spans="1:7" s="25" customFormat="1" ht="17.25" customHeight="1">
      <c r="A100" s="15"/>
      <c r="B100" s="17" t="s">
        <v>41</v>
      </c>
      <c r="C100" s="96"/>
      <c r="D100" s="50"/>
      <c r="E100" s="50"/>
      <c r="F100" s="6"/>
      <c r="G100" s="6"/>
    </row>
    <row r="101" spans="2:7" s="25" customFormat="1" ht="16.5" customHeight="1">
      <c r="B101" s="17" t="s">
        <v>55</v>
      </c>
      <c r="C101" s="90">
        <f>6037-687.7</f>
        <v>5349.3</v>
      </c>
      <c r="D101" s="44">
        <v>6037</v>
      </c>
      <c r="E101" s="44">
        <v>6037</v>
      </c>
      <c r="F101" s="6"/>
      <c r="G101" s="6"/>
    </row>
    <row r="102" spans="1:7" s="25" customFormat="1" ht="32.25" customHeight="1">
      <c r="A102" s="15"/>
      <c r="B102" s="60" t="s">
        <v>79</v>
      </c>
      <c r="C102" s="59">
        <v>2222.9</v>
      </c>
      <c r="D102" s="41">
        <v>2222.9</v>
      </c>
      <c r="E102" s="41">
        <v>2222.9</v>
      </c>
      <c r="F102" s="6"/>
      <c r="G102" s="6"/>
    </row>
    <row r="103" spans="1:7" s="11" customFormat="1" ht="63.75">
      <c r="A103" s="32" t="s">
        <v>123</v>
      </c>
      <c r="B103" s="70" t="s">
        <v>107</v>
      </c>
      <c r="C103" s="90">
        <f>386-76</f>
        <v>310</v>
      </c>
      <c r="D103" s="44">
        <v>417.8</v>
      </c>
      <c r="E103" s="44">
        <v>434.5</v>
      </c>
      <c r="F103" s="6"/>
      <c r="G103" s="6"/>
    </row>
    <row r="104" spans="1:7" s="11" customFormat="1" ht="48">
      <c r="A104" s="32" t="s">
        <v>181</v>
      </c>
      <c r="B104" s="51" t="s">
        <v>108</v>
      </c>
      <c r="C104" s="90">
        <v>6.8</v>
      </c>
      <c r="D104" s="44">
        <v>58.5</v>
      </c>
      <c r="E104" s="44">
        <v>3.5</v>
      </c>
      <c r="F104" s="6"/>
      <c r="G104" s="6"/>
    </row>
    <row r="105" spans="1:7" s="11" customFormat="1" ht="14.25" customHeight="1">
      <c r="A105" s="32" t="s">
        <v>125</v>
      </c>
      <c r="B105" s="51" t="s">
        <v>183</v>
      </c>
      <c r="C105" s="90">
        <v>213.27</v>
      </c>
      <c r="D105" s="44"/>
      <c r="E105" s="44"/>
      <c r="F105" s="6"/>
      <c r="G105" s="6"/>
    </row>
    <row r="106" spans="1:7" s="11" customFormat="1" ht="31.5">
      <c r="A106" s="32" t="s">
        <v>124</v>
      </c>
      <c r="B106" s="17" t="s">
        <v>109</v>
      </c>
      <c r="C106" s="59">
        <v>1073.6</v>
      </c>
      <c r="D106" s="41">
        <v>1037</v>
      </c>
      <c r="E106" s="41">
        <v>1082.7</v>
      </c>
      <c r="F106" s="6"/>
      <c r="G106" s="6"/>
    </row>
    <row r="107" spans="1:7" s="36" customFormat="1" ht="18" customHeight="1">
      <c r="A107" s="68" t="s">
        <v>138</v>
      </c>
      <c r="B107" s="88" t="s">
        <v>48</v>
      </c>
      <c r="C107" s="97">
        <f>C109+C108+C110+C111+C112</f>
        <v>12706.626999999999</v>
      </c>
      <c r="D107" s="97">
        <f>D109+D108+D110+D111+D112</f>
        <v>7803.2</v>
      </c>
      <c r="E107" s="97">
        <f>E109+E108+E110+E111+E112</f>
        <v>72.1</v>
      </c>
      <c r="F107" s="6"/>
      <c r="G107" s="6"/>
    </row>
    <row r="108" spans="1:7" s="20" customFormat="1" ht="52.5" customHeight="1" hidden="1">
      <c r="A108" s="32" t="s">
        <v>49</v>
      </c>
      <c r="B108" s="60" t="s">
        <v>50</v>
      </c>
      <c r="C108" s="59"/>
      <c r="D108" s="41"/>
      <c r="E108" s="41"/>
      <c r="F108" s="37"/>
      <c r="G108" s="37"/>
    </row>
    <row r="109" spans="1:7" s="20" customFormat="1" ht="48" customHeight="1">
      <c r="A109" s="32" t="s">
        <v>139</v>
      </c>
      <c r="B109" s="60" t="s">
        <v>47</v>
      </c>
      <c r="C109" s="59">
        <f>2844.096+11.25</f>
        <v>2855.346</v>
      </c>
      <c r="D109" s="41"/>
      <c r="E109" s="41"/>
      <c r="F109" s="37"/>
      <c r="G109" s="37"/>
    </row>
    <row r="110" spans="1:191" s="57" customFormat="1" ht="35.25" customHeight="1" hidden="1">
      <c r="A110" s="32" t="s">
        <v>140</v>
      </c>
      <c r="B110" s="17" t="s">
        <v>50</v>
      </c>
      <c r="C110" s="91"/>
      <c r="D110" s="46"/>
      <c r="E110" s="46"/>
      <c r="F110" s="6"/>
      <c r="G110" s="6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  <c r="CW110" s="58"/>
      <c r="CX110" s="58"/>
      <c r="CY110" s="58"/>
      <c r="CZ110" s="58"/>
      <c r="DA110" s="58"/>
      <c r="DB110" s="58"/>
      <c r="DC110" s="58"/>
      <c r="DD110" s="58"/>
      <c r="DE110" s="58"/>
      <c r="DF110" s="58"/>
      <c r="DG110" s="58"/>
      <c r="DH110" s="58"/>
      <c r="DI110" s="58"/>
      <c r="DJ110" s="58"/>
      <c r="DK110" s="58"/>
      <c r="DL110" s="58"/>
      <c r="DM110" s="58"/>
      <c r="DN110" s="58"/>
      <c r="DO110" s="58"/>
      <c r="DP110" s="58"/>
      <c r="DQ110" s="58"/>
      <c r="DR110" s="58"/>
      <c r="DS110" s="58"/>
      <c r="DT110" s="58"/>
      <c r="DU110" s="58"/>
      <c r="DV110" s="58"/>
      <c r="DW110" s="58"/>
      <c r="DX110" s="58"/>
      <c r="DY110" s="58"/>
      <c r="DZ110" s="58"/>
      <c r="EA110" s="58"/>
      <c r="EB110" s="58"/>
      <c r="EC110" s="58"/>
      <c r="ED110" s="58"/>
      <c r="EE110" s="58"/>
      <c r="EF110" s="58"/>
      <c r="EG110" s="58"/>
      <c r="EH110" s="58"/>
      <c r="EI110" s="58"/>
      <c r="EJ110" s="58"/>
      <c r="EK110" s="58"/>
      <c r="EL110" s="58"/>
      <c r="EM110" s="58"/>
      <c r="EN110" s="58"/>
      <c r="EO110" s="58"/>
      <c r="EP110" s="58"/>
      <c r="EQ110" s="58"/>
      <c r="ER110" s="58"/>
      <c r="ES110" s="58"/>
      <c r="ET110" s="58"/>
      <c r="EU110" s="58"/>
      <c r="EV110" s="58"/>
      <c r="EW110" s="58"/>
      <c r="EX110" s="58"/>
      <c r="EY110" s="58"/>
      <c r="EZ110" s="58"/>
      <c r="FA110" s="58"/>
      <c r="FB110" s="58"/>
      <c r="FC110" s="58"/>
      <c r="FD110" s="58"/>
      <c r="FE110" s="58"/>
      <c r="FF110" s="58"/>
      <c r="FG110" s="58"/>
      <c r="FH110" s="58"/>
      <c r="FI110" s="58"/>
      <c r="FJ110" s="58"/>
      <c r="FK110" s="58"/>
      <c r="FL110" s="58"/>
      <c r="FM110" s="58"/>
      <c r="FN110" s="58"/>
      <c r="FO110" s="58"/>
      <c r="FP110" s="58"/>
      <c r="FQ110" s="58"/>
      <c r="FR110" s="58"/>
      <c r="FS110" s="58"/>
      <c r="FT110" s="58"/>
      <c r="FU110" s="58"/>
      <c r="FV110" s="58"/>
      <c r="FW110" s="58"/>
      <c r="FX110" s="58"/>
      <c r="FY110" s="58"/>
      <c r="FZ110" s="58"/>
      <c r="GA110" s="58"/>
      <c r="GB110" s="58"/>
      <c r="GC110" s="58"/>
      <c r="GD110" s="58"/>
      <c r="GE110" s="58"/>
      <c r="GF110" s="58"/>
      <c r="GG110" s="58"/>
      <c r="GH110" s="58"/>
      <c r="GI110" s="58"/>
    </row>
    <row r="111" spans="1:7" s="58" customFormat="1" ht="49.5" customHeight="1">
      <c r="A111" s="32" t="s">
        <v>144</v>
      </c>
      <c r="B111" s="82" t="s">
        <v>143</v>
      </c>
      <c r="C111" s="91">
        <f>7733.9+1209.651</f>
        <v>8943.551</v>
      </c>
      <c r="D111" s="46">
        <v>7733.9</v>
      </c>
      <c r="E111" s="46"/>
      <c r="F111" s="6"/>
      <c r="G111" s="6"/>
    </row>
    <row r="112" spans="1:7" s="58" customFormat="1" ht="15.75" customHeight="1">
      <c r="A112" s="32" t="s">
        <v>162</v>
      </c>
      <c r="B112" s="82" t="s">
        <v>86</v>
      </c>
      <c r="C112" s="91">
        <f>78.4+341.14+100+177.3+90+36.852+84.038</f>
        <v>907.7299999999999</v>
      </c>
      <c r="D112" s="46">
        <v>69.3</v>
      </c>
      <c r="E112" s="46">
        <v>72.1</v>
      </c>
      <c r="F112" s="6"/>
      <c r="G112" s="6"/>
    </row>
    <row r="113" spans="1:7" s="20" customFormat="1" ht="18.75">
      <c r="A113" s="85" t="s">
        <v>137</v>
      </c>
      <c r="B113" s="86" t="s">
        <v>53</v>
      </c>
      <c r="C113" s="43">
        <f>C115+C114</f>
        <v>1063.958</v>
      </c>
      <c r="D113" s="43">
        <f>D115+D114</f>
        <v>0</v>
      </c>
      <c r="E113" s="43">
        <f>E115+E114</f>
        <v>0</v>
      </c>
      <c r="F113" s="37"/>
      <c r="G113" s="37"/>
    </row>
    <row r="114" spans="1:7" s="20" customFormat="1" ht="30.75" customHeight="1">
      <c r="A114" s="32" t="s">
        <v>135</v>
      </c>
      <c r="B114" s="87" t="s">
        <v>83</v>
      </c>
      <c r="C114" s="41">
        <f>20.6+70+8.6</f>
        <v>99.19999999999999</v>
      </c>
      <c r="D114" s="41"/>
      <c r="E114" s="77"/>
      <c r="F114" s="37"/>
      <c r="G114" s="37"/>
    </row>
    <row r="115" spans="1:7" s="20" customFormat="1" ht="18" customHeight="1">
      <c r="A115" s="32" t="s">
        <v>136</v>
      </c>
      <c r="B115" s="83" t="s">
        <v>54</v>
      </c>
      <c r="C115" s="41">
        <f>119.738+250+15+280.02+200+100</f>
        <v>964.758</v>
      </c>
      <c r="D115" s="41"/>
      <c r="E115" s="41"/>
      <c r="F115" s="37"/>
      <c r="G115" s="37"/>
    </row>
    <row r="116" spans="1:7" s="36" customFormat="1" ht="63">
      <c r="A116" s="34" t="s">
        <v>185</v>
      </c>
      <c r="B116" s="81" t="s">
        <v>186</v>
      </c>
      <c r="C116" s="80">
        <f>C117</f>
        <v>45.3</v>
      </c>
      <c r="D116" s="80">
        <f>D117</f>
        <v>0</v>
      </c>
      <c r="E116" s="80">
        <f>E117</f>
        <v>0</v>
      </c>
      <c r="F116" s="6"/>
      <c r="G116" s="6"/>
    </row>
    <row r="117" spans="1:7" s="20" customFormat="1" ht="47.25">
      <c r="A117" s="32" t="s">
        <v>189</v>
      </c>
      <c r="B117" s="71" t="s">
        <v>190</v>
      </c>
      <c r="C117" s="48">
        <v>45.3</v>
      </c>
      <c r="D117" s="48"/>
      <c r="E117" s="48"/>
      <c r="F117" s="37"/>
      <c r="G117" s="37"/>
    </row>
    <row r="118" spans="1:7" s="30" customFormat="1" ht="19.5" thickBot="1">
      <c r="A118" s="29"/>
      <c r="B118" s="75" t="s">
        <v>77</v>
      </c>
      <c r="C118" s="79">
        <f>C12+C16+C22++C27+C28+C30+C34+C36+C40+C46+C47+C49</f>
        <v>330037.49100000004</v>
      </c>
      <c r="D118" s="79">
        <f>D12+D16+D22++D27+D28+D30+D34+D36+D40+D46+D47+D49</f>
        <v>288095</v>
      </c>
      <c r="E118" s="79">
        <f>E12+E16+E22++E27+E28+E30+E34+E36+E40+E46+E47+E49</f>
        <v>284766.69999999995</v>
      </c>
      <c r="F118" s="6"/>
      <c r="G118" s="6"/>
    </row>
    <row r="119" ht="13.5" thickTop="1"/>
    <row r="121" ht="12.75">
      <c r="C121" s="61"/>
    </row>
    <row r="122" ht="12.75">
      <c r="C122" s="61"/>
    </row>
    <row r="124" ht="12.75">
      <c r="C124" s="61"/>
    </row>
    <row r="125" ht="12.75">
      <c r="C125" s="61"/>
    </row>
    <row r="128" ht="12.75">
      <c r="C128" s="61"/>
    </row>
  </sheetData>
  <sheetProtection/>
  <mergeCells count="6">
    <mergeCell ref="B2:C2"/>
    <mergeCell ref="B7:C7"/>
    <mergeCell ref="A3:C3"/>
    <mergeCell ref="A4:C4"/>
    <mergeCell ref="A5:E5"/>
    <mergeCell ref="A6:E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6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Теруправление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a.kalmykov</cp:lastModifiedBy>
  <cp:lastPrinted>2021-12-23T12:05:18Z</cp:lastPrinted>
  <dcterms:created xsi:type="dcterms:W3CDTF">2004-12-07T12:58:26Z</dcterms:created>
  <dcterms:modified xsi:type="dcterms:W3CDTF">2021-12-27T10:56:37Z</dcterms:modified>
  <cp:category/>
  <cp:version/>
  <cp:contentType/>
  <cp:contentStatus/>
</cp:coreProperties>
</file>