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2" sheetId="1" r:id="rId1"/>
    <sheet name="2023-2024" sheetId="2" r:id="rId2"/>
  </sheets>
  <definedNames>
    <definedName name="_xlnm.Print_Area" localSheetId="0">'2022'!$A$1:$H$591</definedName>
    <definedName name="_xlnm.Print_Area" localSheetId="1">'2023-2024'!$A$1:$I$438</definedName>
  </definedNames>
  <calcPr fullCalcOnLoad="1"/>
</workbook>
</file>

<file path=xl/sharedStrings.xml><?xml version="1.0" encoding="utf-8"?>
<sst xmlns="http://schemas.openxmlformats.org/spreadsheetml/2006/main" count="5432" uniqueCount="482">
  <si>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</si>
  <si>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</si>
  <si>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</si>
  <si>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условно утверждаемые расходы</t>
  </si>
  <si>
    <t>ИТОГО РАСХОДЫ:</t>
  </si>
  <si>
    <t>Оценка недвижимости, признание прав  и регулирование отношений по государственной  и муниципальной собственности</t>
  </si>
  <si>
    <t>Резервные фонды местных администраций</t>
  </si>
  <si>
    <t>Администрация Даниловского муниципального района</t>
  </si>
  <si>
    <t>Судебная система</t>
  </si>
  <si>
    <t>Изменения "+", "-"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</si>
  <si>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</si>
  <si>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</si>
  <si>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</si>
  <si>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</si>
  <si>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(тыс.рублей)</t>
  </si>
  <si>
    <t>Иные межбюджетные трансферты</t>
  </si>
  <si>
    <t>Раздел</t>
  </si>
  <si>
    <t>Подраздел</t>
  </si>
  <si>
    <t>ЦСР</t>
  </si>
  <si>
    <t>КВР</t>
  </si>
  <si>
    <t>Наименование</t>
  </si>
  <si>
    <t>01</t>
  </si>
  <si>
    <t>03</t>
  </si>
  <si>
    <t>04</t>
  </si>
  <si>
    <t>07</t>
  </si>
  <si>
    <t>Образование</t>
  </si>
  <si>
    <t>02</t>
  </si>
  <si>
    <t>Общее образование</t>
  </si>
  <si>
    <t>Молодежная политика и оздоровление детей</t>
  </si>
  <si>
    <t>09</t>
  </si>
  <si>
    <t>08</t>
  </si>
  <si>
    <t>Культура</t>
  </si>
  <si>
    <t>10</t>
  </si>
  <si>
    <t>Социальная политика</t>
  </si>
  <si>
    <t>06</t>
  </si>
  <si>
    <t>13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</si>
  <si>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</si>
  <si>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</si>
  <si>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</si>
  <si>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</si>
  <si>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</si>
  <si>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</si>
  <si>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05</t>
  </si>
  <si>
    <t>Жилищно-коммунальное хозяйство</t>
  </si>
  <si>
    <t>Периодическая печать и издательства</t>
  </si>
  <si>
    <t>Дошкольное образование</t>
  </si>
  <si>
    <t>ВСЕГО :</t>
  </si>
  <si>
    <t>12</t>
  </si>
  <si>
    <t>Другие общегосударственные вопросы</t>
  </si>
  <si>
    <t xml:space="preserve">Ведомственная классификация расходов </t>
  </si>
  <si>
    <t>Ведомство</t>
  </si>
  <si>
    <t>Социальное обеспечение населения</t>
  </si>
  <si>
    <t>902</t>
  </si>
  <si>
    <t>Общегосударственные вопросы</t>
  </si>
  <si>
    <t>Коммунальное хозяйство</t>
  </si>
  <si>
    <t>913</t>
  </si>
  <si>
    <t>Дорожное хозяйство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</si>
  <si>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</si>
  <si>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 xml:space="preserve">Руководитель контрольно-счетной палаты муниципального образования </t>
  </si>
  <si>
    <t xml:space="preserve">Физическая культура </t>
  </si>
  <si>
    <t>Средства массовой информации</t>
  </si>
  <si>
    <t>Культура и кинематография</t>
  </si>
  <si>
    <t xml:space="preserve">Культура и кинематография </t>
  </si>
  <si>
    <t>к решению Даниловского районного
 Совета народных депутатов</t>
  </si>
  <si>
    <t>к решению   Даниловского районного
 Совета народных депутатов</t>
  </si>
  <si>
    <t>611</t>
  </si>
  <si>
    <t>Охрана семьи и детства</t>
  </si>
  <si>
    <t>612</t>
  </si>
  <si>
    <t>Субсидии бюджетным учреждениям на иные цели</t>
  </si>
  <si>
    <t>621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</si>
  <si>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</si>
  <si>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Мероприятия в области  физической культуры и спорта</t>
  </si>
  <si>
    <t>Субвенция на компенсацию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</si>
  <si>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Даниловский районный Совет народных депутатов</t>
  </si>
  <si>
    <t>901</t>
  </si>
  <si>
    <t>903</t>
  </si>
  <si>
    <t xml:space="preserve">Даниловский районный Совет народных депутатов </t>
  </si>
  <si>
    <t>Контрольно-счетная палата Даниловского муниципального района</t>
  </si>
  <si>
    <t>Резервный фонд Правительства Волгоградской области</t>
  </si>
  <si>
    <t>Обеспечение выполнения функций муниципальными органами, казенными учреждениями</t>
  </si>
  <si>
    <t>Закупка товаров, работ и услуг для муниципальных нуж</t>
  </si>
  <si>
    <t>244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</si>
  <si>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</si>
  <si>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муниципальных нужд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</si>
  <si>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</si>
  <si>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</si>
  <si>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Обеспечение деятельности муниципальных органов</t>
  </si>
  <si>
    <t>Непрограммные расходы органов местного самоуправления</t>
  </si>
  <si>
    <t>111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</si>
  <si>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</si>
  <si>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</si>
  <si>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</si>
  <si>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</si>
  <si>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</si>
  <si>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312</t>
  </si>
  <si>
    <t>Иные пенсии, социальные доплаты к пенсиям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</si>
  <si>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</si>
  <si>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</si>
  <si>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112</t>
  </si>
  <si>
    <t>Иные выплаты персоналу казенных учреждений, за исключением фонда оплаты труда</t>
  </si>
  <si>
    <t xml:space="preserve">Мероприятия в области коммунального хозяйства 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</si>
  <si>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</si>
  <si>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</si>
  <si>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</si>
  <si>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</si>
  <si>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313</t>
  </si>
  <si>
    <t>Пособия, компенсации, меры социальной поддержки по публичным нормативным обязательствам</t>
  </si>
  <si>
    <t>Сельское хозяйство и рыболовство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</si>
  <si>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</si>
  <si>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Переподготовка и повышение квалификации</t>
  </si>
  <si>
    <t>Мероприятия, направленные на улучшение жизни инвалидов</t>
  </si>
  <si>
    <t>Мероприятия по профилактике правонарушений</t>
  </si>
  <si>
    <t>Развитие сети муниципальных автомобильных дорог общего пользования</t>
  </si>
  <si>
    <t>321</t>
  </si>
  <si>
    <t>Пособия, компенсации и иные социальные выплаты гражданам, кроме публичных нормативных обязательств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</si>
  <si>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</si>
  <si>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>Мероприятия по безопасности дорожного движения</t>
  </si>
  <si>
    <t xml:space="preserve">Предоставление услуг (работ) в сфере культуры </t>
  </si>
  <si>
    <t xml:space="preserve">Обеспечение деятельности подведомственных учреждений 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</si>
  <si>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</si>
  <si>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</si>
  <si>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в обрасти молодежной политики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</si>
  <si>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</si>
  <si>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</si>
  <si>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 xml:space="preserve">Иные 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
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</si>
  <si>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</si>
  <si>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</si>
  <si>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</si>
  <si>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</si>
  <si>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9000000000</t>
  </si>
  <si>
    <t>9000000010</t>
  </si>
  <si>
    <t>9000070010</t>
  </si>
  <si>
    <t>9000070020</t>
  </si>
  <si>
    <t>9000070030</t>
  </si>
  <si>
    <t>9000070040</t>
  </si>
  <si>
    <t>9900000000</t>
  </si>
  <si>
    <t>9900080020</t>
  </si>
  <si>
    <t>0200000000</t>
  </si>
  <si>
    <t>0300000000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</si>
  <si>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</si>
  <si>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</si>
  <si>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</si>
  <si>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</si>
  <si>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</si>
  <si>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</si>
  <si>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</si>
  <si>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</si>
  <si>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</si>
  <si>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</si>
  <si>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</si>
  <si>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</si>
  <si>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</si>
  <si>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</si>
  <si>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</si>
  <si>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9900080670</t>
  </si>
  <si>
    <t>9900070270</t>
  </si>
  <si>
    <t>9900070280</t>
  </si>
  <si>
    <t>0100000000</t>
  </si>
  <si>
    <t>0100020870</t>
  </si>
  <si>
    <t>9900020880</t>
  </si>
  <si>
    <t>9900020890</t>
  </si>
  <si>
    <t>9900070510</t>
  </si>
  <si>
    <t>9900070580</t>
  </si>
  <si>
    <t>5400000000</t>
  </si>
  <si>
    <t>5400060010</t>
  </si>
  <si>
    <t>9900070570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</si>
  <si>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</si>
  <si>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</si>
  <si>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</si>
  <si>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</si>
  <si>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</si>
  <si>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</si>
  <si>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</si>
  <si>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</si>
  <si>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</si>
  <si>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</si>
  <si>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9900051460</t>
  </si>
  <si>
    <t>9900010270</t>
  </si>
  <si>
    <t>9900070450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</si>
  <si>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</si>
  <si>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9900070530</t>
  </si>
  <si>
    <t>1200000000</t>
  </si>
  <si>
    <t>1200020350</t>
  </si>
  <si>
    <t>9000000070</t>
  </si>
  <si>
    <t>9900070590</t>
  </si>
  <si>
    <t>6000000000</t>
  </si>
  <si>
    <t>6000000590</t>
  </si>
  <si>
    <t>6000070350</t>
  </si>
  <si>
    <t>6100000000</t>
  </si>
  <si>
    <t>6100000590</t>
  </si>
  <si>
    <t>6100070360</t>
  </si>
  <si>
    <t>6200000000</t>
  </si>
  <si>
    <t>6200000590</t>
  </si>
  <si>
    <t>9900070370</t>
  </si>
  <si>
    <t>9900070420</t>
  </si>
  <si>
    <t>9900070340</t>
  </si>
  <si>
    <t>9900070400</t>
  </si>
  <si>
    <t>9900070410</t>
  </si>
  <si>
    <t>Фонд оплаты труда государственных (муниципальных) органов</t>
  </si>
  <si>
    <t>Межбюджетные трансферты, передаваемые бюджету муниципального района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</si>
  <si>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профилактике терроризма и экстремизма</t>
  </si>
  <si>
    <t xml:space="preserve">Фонд оплаты труда  учреждений </t>
  </si>
  <si>
    <t xml:space="preserve">Взносы по обязательному социальному страхованию
на выплаты по оплате труда работников и иные выплаты работникам  учреждений
</t>
  </si>
  <si>
    <t xml:space="preserve">Взносы по обязательному социальному страхованию
 на выплаты по оплате труда работников и иные выплаты работникам  учреждений
</t>
  </si>
  <si>
    <t>5700000590</t>
  </si>
  <si>
    <t>9900051200</t>
  </si>
  <si>
    <t>Предоставление услуг (работ) в сфере средств массовой информации</t>
  </si>
  <si>
    <t>9900060120</t>
  </si>
  <si>
    <t xml:space="preserve">Межбюджетные трансферты,  передаваемые бюджетам сельских  поселений из бюджетов
муниципальных районов на  осуществление части полномочий  по решению вопросов местного
значения в соответствии с  заключенными соглашениями
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</si>
  <si>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</si>
  <si>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</si>
  <si>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</si>
  <si>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</si>
  <si>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</si>
  <si>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</si>
  <si>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</si>
  <si>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</si>
  <si>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</si>
  <si>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</si>
  <si>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Дополнительное образование детей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</si>
  <si>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</si>
  <si>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</si>
  <si>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</si>
  <si>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</si>
  <si>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</si>
  <si>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t>Приобретение товаров, работ, услуг в пользу граждан в целях их социального обеспечения</t>
  </si>
  <si>
    <t>323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</si>
  <si>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</si>
  <si>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</si>
  <si>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</si>
  <si>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Резервные средства</t>
  </si>
  <si>
    <t>870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</si>
  <si>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</si>
  <si>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Основное мероприятие "Развитие и укрепление материально-технической базы учреждений культуры"</t>
  </si>
  <si>
    <t>0800000000</t>
  </si>
  <si>
    <t>0810000000</t>
  </si>
  <si>
    <t>0810100000</t>
  </si>
  <si>
    <t>Профессиональная подготовка, переподготовка и повышение квалификации</t>
  </si>
  <si>
    <t>6000070351</t>
  </si>
  <si>
    <t>6000070352</t>
  </si>
  <si>
    <t>6000070353</t>
  </si>
  <si>
    <t>6100070361</t>
  </si>
  <si>
    <t>6100070362</t>
  </si>
  <si>
    <t>6100070363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</si>
  <si>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</si>
  <si>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</si>
  <si>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6100071490</t>
  </si>
  <si>
    <t>6100071491</t>
  </si>
  <si>
    <t>6100071492</t>
  </si>
  <si>
    <t>6100071493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</si>
  <si>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</si>
  <si>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Другие вопросы в области социальной политики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</si>
  <si>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</si>
  <si>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</si>
  <si>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</si>
  <si>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</si>
  <si>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</si>
  <si>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</si>
  <si>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1210000000</t>
  </si>
  <si>
    <t>1210100000</t>
  </si>
  <si>
    <t>12101L0970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</si>
  <si>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</si>
  <si>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</si>
  <si>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</si>
  <si>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</si>
  <si>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</si>
  <si>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</si>
  <si>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</si>
  <si>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</si>
  <si>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</si>
  <si>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</si>
  <si>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</si>
  <si>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</si>
  <si>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</si>
  <si>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</si>
  <si>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</si>
  <si>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</si>
  <si>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районного бюджета)</t>
  </si>
  <si>
    <t xml:space="preserve">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</si>
  <si>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</si>
  <si>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</si>
  <si>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</si>
  <si>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</si>
  <si>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</si>
  <si>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</si>
  <si>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</si>
  <si>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</si>
  <si>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</si>
  <si>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</si>
  <si>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</si>
  <si>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</si>
  <si>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</si>
  <si>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 xml:space="preserve">Муниципальная программа "О развитии аппаратно-программного комплекса "Безопасный город" на территории Даниловского муниципального района"  </t>
  </si>
  <si>
    <t xml:space="preserve">Муниципальная программа "Профилактика правонарушений на территории Даниловского муниципального района" </t>
  </si>
  <si>
    <t xml:space="preserve">Муниципальная программа "Комплексные меры по профилактике наркомании токсикомании на территории Даниловского муниципального района Волгоградской области" </t>
  </si>
  <si>
    <t xml:space="preserve">Муниципальная программа "Развитие муниципальной службы в Администрации Даниловского муниципального района" 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</si>
  <si>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</si>
  <si>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"Безопасность дорожного движения в Даниловском муниципальном районе Волгоградской области"</t>
  </si>
  <si>
    <t>Муниципальная программа "Развитие спорта в Даниловском  муниципальном районе"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</si>
  <si>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</si>
  <si>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</si>
  <si>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</si>
  <si>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>Ведомственная целевая программа "Организация деятельности МКУ "МЦБ Даниловского муниципального района"</t>
  </si>
  <si>
    <t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</si>
  <si>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</si>
  <si>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</si>
  <si>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"Развитие  общего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</si>
  <si>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</si>
  <si>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 дополнительного  образования Даниловского муниципального района" </t>
  </si>
  <si>
    <t xml:space="preserve">Ведомственная целевая программа "Организация деятельности МКУ "МЦБ Даниловского муниципального района" </t>
  </si>
  <si>
    <t>Муниципальная программа "Организация отдыха и оздоровления детей и подростков Даниловского муниципального района"</t>
  </si>
  <si>
    <t>99000S0840</t>
  </si>
  <si>
    <t>02000S0390</t>
  </si>
  <si>
    <t>61000S1170</t>
  </si>
  <si>
    <t>99000S1150</t>
  </si>
  <si>
    <t>Компенсация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</si>
  <si>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 xml:space="preserve"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
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</si>
  <si>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</si>
  <si>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0310000000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</si>
  <si>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</si>
  <si>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0310100000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</si>
  <si>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</t>
  </si>
  <si>
    <t>03101L0273</t>
  </si>
  <si>
    <t>60000S1170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</si>
  <si>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</si>
  <si>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</si>
  <si>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"Комплексные меры по профилактикенаркрманиии токсикомании на территории Даниловского муниципального района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</si>
  <si>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</si>
  <si>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</si>
  <si>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Межбюджетные трансферты бюджетам поселений для решения отдельных вопросов местного значения</t>
  </si>
  <si>
    <t>Муниципальная программа "Повышение безопасности дорожного движения на территории Даниловского муниципального района Волгоградской области"</t>
  </si>
  <si>
    <t>Муниципальная программа "Профилактика терроризма и экстремизма в Даниловском муниципальном районе"</t>
  </si>
  <si>
    <t>1000000000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</si>
  <si>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</si>
  <si>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</si>
  <si>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</si>
  <si>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1300000000</t>
  </si>
  <si>
    <t>1300020820</t>
  </si>
  <si>
    <t>0310120830</t>
  </si>
  <si>
    <t>0810160020</t>
  </si>
  <si>
    <t>Субсидия на развитие и укрепление материально-технической базы муниципальных учреждений культуры</t>
  </si>
  <si>
    <t>Подпрограмма  "Развитие и укрепление материально-технической базы учреждений культуры"</t>
  </si>
  <si>
    <t>0820000000</t>
  </si>
  <si>
    <t>Подпрограмма "Сохранение и развитие народных художественных промыслов"</t>
  </si>
  <si>
    <t xml:space="preserve">Основное мероприятие 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</si>
  <si>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</si>
  <si>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</si>
  <si>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</si>
  <si>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</si>
  <si>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Закупка товаров, работ, услуг в целях капитального ремонта государственного (муниципального) имущества</t>
  </si>
  <si>
    <r>
      <t>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</si>
  <si>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Расходы на развитие и укрепление материально-технической базы муниципальных учреждений культуры</t>
  </si>
  <si>
    <t>0810120050</t>
  </si>
  <si>
    <t>622</t>
  </si>
  <si>
    <t>Субсидии автономным учреждениям на иные цели</t>
  </si>
  <si>
    <t>9900054690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</si>
  <si>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</si>
  <si>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99000L2290</t>
  </si>
  <si>
    <t>99000S1740</t>
  </si>
  <si>
    <t>2022 до изменения</t>
  </si>
  <si>
    <t>04000L3040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</si>
  <si>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</si>
  <si>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Муниципальная программа "Комплексная безопасность муниципальных образовательных организаций Даниловского муниципального района"</t>
  </si>
  <si>
    <t>1500000000</t>
  </si>
  <si>
    <t>Расходы на обеспечение пожарной безопасности в образовательных учреждениях</t>
  </si>
  <si>
    <t>1500020070</t>
  </si>
  <si>
    <t>1500020080</t>
  </si>
  <si>
    <t>1500020100</t>
  </si>
  <si>
    <t>1500020110</t>
  </si>
  <si>
    <t>1500020120</t>
  </si>
  <si>
    <t>1500020130</t>
  </si>
  <si>
    <t>Расходы на обеспечение антитеррористической безопасности образовательных учреждений</t>
  </si>
  <si>
    <t>Расходы на мероприятия по безопасности дорожного движения в образовательных учреждениях</t>
  </si>
  <si>
    <t>Мероприятия по обеспечению информационной безопасности образовательных учреждений</t>
  </si>
  <si>
    <t>Мероприятия по обеспечению санитарно-эпидемиологической безопасности образовательных учреждений</t>
  </si>
  <si>
    <t>Мероприятия по охране труда в образовательных учреждениях</t>
  </si>
  <si>
    <t>Мероприятия по электробезопасности образовательных учреждений</t>
  </si>
  <si>
    <t>1500020090</t>
  </si>
  <si>
    <t>Муниципальная программа " Совершенствование организации питания обучающихся в общеобразовательных учреждениях Даниловского муниципального района"</t>
  </si>
  <si>
    <t>Муниципальная программа "Совершенствование организации питания обучающихся в общеобразовательных учреждениях Даниловского муниципального района"</t>
  </si>
  <si>
    <t xml:space="preserve">Взносы по обязательному социальному страхованию на выплаты по оплате труда работников и иные выплаты работникам  учреждений
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</si>
  <si>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</si>
  <si>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</si>
  <si>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60000S0980</t>
  </si>
  <si>
    <t>Расходы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организациях</t>
  </si>
  <si>
    <t>61000S1840</t>
  </si>
  <si>
    <t>Расходы на замену кровли и выполнение необходимых для этого работ в зданиях муниципальных образовательных организациях</t>
  </si>
  <si>
    <t>61000S1850</t>
  </si>
  <si>
    <t>Расходы на благоустройство площадок для проведения праздничных линеек и других мероприятий в муниципальных образовательных организациях</t>
  </si>
  <si>
    <t>61000S1890</t>
  </si>
  <si>
    <t>61000S0980</t>
  </si>
  <si>
    <t>Расходы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</si>
  <si>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Расходы на реализацию мероприятий ,связанных с организацией улично - дорожной сети населенных пунктов</t>
  </si>
  <si>
    <t>99000S1930</t>
  </si>
  <si>
    <t>Расходы на проведение Всероссийской переписи населения 2021 года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</si>
  <si>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</si>
  <si>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6100053030</t>
  </si>
  <si>
    <t>Взносы по обязательному социальному страхованию
на выплаты по оплате труда работников и иные выплаты работникам  учреждений</t>
  </si>
  <si>
    <t>Оснащение объектов спортивной инфраструктуры спортивно-технологическим оборудованием</t>
  </si>
  <si>
    <t>6100052280</t>
  </si>
  <si>
    <t>61000S1860</t>
  </si>
  <si>
    <t>Расходы на модернизацию спортивных площадок в общеобразовательных организациях Волгоградской области</t>
  </si>
  <si>
    <t>61000S1910</t>
  </si>
  <si>
    <t>Расходы на дооснащение действующих объектов физической культуры и спорта оборудованием для лиц с ограниченными возможностями здоровья</t>
  </si>
  <si>
    <t>247</t>
  </si>
  <si>
    <t>Закупка энергетических ресурсов</t>
  </si>
  <si>
    <t>9900060130</t>
  </si>
  <si>
    <t>Субсидия для реализации дополнительных общеобразовательных программ в рамках системы персонифицированного финансирования</t>
  </si>
  <si>
    <t>6200001590</t>
  </si>
  <si>
    <t>Расходы по реализации дополнительных общеобразовательных программ в рамках системы персонифицированного финансирования</t>
  </si>
  <si>
    <t>0800020150</t>
  </si>
  <si>
    <t>Расходы на поддержку волонтеров в целях стимулирования их работы в организации и проведении мероприятий учреждений культуры</t>
  </si>
  <si>
    <t>08101L4670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</si>
  <si>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</si>
  <si>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Закупка энергитических ресурсов</t>
  </si>
  <si>
    <t>99000S1970</t>
  </si>
  <si>
    <t>Муниципальная программа "Комплексное развитие сельских территорий Даниловского муниципаотного района Волгоградской области"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</si>
  <si>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</si>
  <si>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Благоустройство</t>
  </si>
  <si>
    <t>14000L5765</t>
  </si>
  <si>
    <t>633</t>
  </si>
  <si>
    <t>Прочая закупка товаров, работ и услуг</t>
  </si>
  <si>
    <t>60000S1850</t>
  </si>
  <si>
    <t>Расходы местным бюджетам на приобретение и монтаж оборудования для доочистки воды</t>
  </si>
  <si>
    <t>Иные межбюджетные трансферты бюджетам поселений для решения отдельных вопросов местного значения</t>
  </si>
  <si>
    <t>0900020890</t>
  </si>
  <si>
    <t>09000S1970</t>
  </si>
  <si>
    <t>0900070590</t>
  </si>
  <si>
    <t>12000S1910</t>
  </si>
  <si>
    <t>99000S1770</t>
  </si>
  <si>
    <t>Расходы на реализацию проектов местных инициатив населения Волгоградской области</t>
  </si>
  <si>
    <t>99000S1771</t>
  </si>
  <si>
    <t>99000S1772</t>
  </si>
  <si>
    <t>99000S1773</t>
  </si>
  <si>
    <t>Иные межбюджетные трансферты бюджету Ореховского сельского поселения для решения вопросов местного значения в связи с реализацией местных инициатив населения</t>
  </si>
  <si>
    <t>Иные межбюджетные трансферты бюджету Сергиевского сельского поселения для решения вопросов местного значения в связи с реализацией местных инициатив населения</t>
  </si>
  <si>
    <t>Иные межбюджетные трансферты бюджету Белопрудского сельского поселения для решения вопросов местного значения в связи с реализацией местных инициатив населения</t>
  </si>
  <si>
    <t>61000S1770</t>
  </si>
  <si>
    <t>61000S1774</t>
  </si>
  <si>
    <t>61000S1775</t>
  </si>
  <si>
    <t xml:space="preserve">Расходы на реализацию проектов местных инициатив населения Волгоградской области </t>
  </si>
  <si>
    <t>Расходы на реализацию проектов местных инициатив населения Волгоградской области МКОУ Даниловская СШ им. А.С. Макаренко</t>
  </si>
  <si>
    <t>Расходы на реализацию проектов местных инициатив населения Волгоградской области МКОУ Сергиевская СШ</t>
  </si>
  <si>
    <t>1400000000</t>
  </si>
  <si>
    <t>Расходы бюджета муниципального района за достижение показателей деятельности органов местного самоуправления</t>
  </si>
  <si>
    <t>900005549F</t>
  </si>
  <si>
    <t>Межбюджетные трансферты бюджетам сельских поселений для решения отдельных вопросов местного значения</t>
  </si>
  <si>
    <t>Расходы на обеспечение деятельности (оказание услуг) казенных учреждений</t>
  </si>
  <si>
    <t>99000S2230</t>
  </si>
  <si>
    <t>Расходы на развитие материально-технической базы органов местного самоуправления Волгоградской области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</si>
  <si>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</si>
  <si>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бюджета Даниловского муниципального района на 2022 год</t>
  </si>
  <si>
    <t>2022 с учетом  изменений</t>
  </si>
  <si>
    <t xml:space="preserve">2023 год </t>
  </si>
  <si>
    <t>2023 до изменения</t>
  </si>
  <si>
    <t>2024 год</t>
  </si>
  <si>
    <t>бюджета Даниловского муниципального района на 2023 и 2024 годы</t>
  </si>
  <si>
    <t xml:space="preserve">Субвенции на осуществление полномочий Волгоградской области, переданных органам местного самоуправления в области обращения с животными в части в части реализации мероприятий при осуществлении деятельности по обращению с животными без владельцев </t>
  </si>
  <si>
    <t>61000000590</t>
  </si>
  <si>
    <t>Расходы местным бюджетам  на обеспечение питьевым водоснабжением населения</t>
  </si>
  <si>
    <t>120P552280</t>
  </si>
  <si>
    <t>Массовый спорт</t>
  </si>
  <si>
    <t>120P500000</t>
  </si>
  <si>
    <t>Федеральный проект "Спорт - норма жизни"</t>
  </si>
  <si>
    <t>Муниципальная программа "Улучшение качества хозяйственно-питьевого водоснабжения Даниловского муниципального района Волгоградской области"</t>
  </si>
  <si>
    <r>
      <t>Приложение  7</t>
    </r>
    <r>
      <rPr>
        <sz val="11"/>
        <rFont val="Arial Cyr"/>
        <family val="0"/>
      </rPr>
      <t xml:space="preserve">  </t>
    </r>
  </si>
  <si>
    <t xml:space="preserve">Межбюджетные трансферты,  передаваемые бюджетам  поселений из бюджетов
муниципальных районов на  осуществление части полномочий  по решению вопросов местного
значения в соответствии с  заключенными соглашениями
</t>
  </si>
  <si>
    <t xml:space="preserve"> от 13.12.2021 г.</t>
  </si>
  <si>
    <t>№ 18/3</t>
  </si>
  <si>
    <t>Взносы по обязательному социальному страхованию  на выплаты по оплате труда работников и иные выплаты работникам  учреждений</t>
  </si>
  <si>
    <t>0800070590</t>
  </si>
  <si>
    <t>99000S2270</t>
  </si>
  <si>
    <t>Расходы на содержание объектов благоустройства</t>
  </si>
  <si>
    <t>9900072300</t>
  </si>
  <si>
    <t>Расходы на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родителей, лиц из числа детей-сирот, оставшихся без попечения родителей</t>
  </si>
  <si>
    <t>08000S2010</t>
  </si>
  <si>
    <t>99000L5110</t>
  </si>
  <si>
    <t>Расходы на проведение комплексных кадастровых работ</t>
  </si>
  <si>
    <t>Расходы на обеспечение сохранения, использования и популяризацию объектов культурного наследия (ОБ)</t>
  </si>
  <si>
    <r>
      <t>"Приложение  6</t>
    </r>
    <r>
      <rPr>
        <sz val="11"/>
        <rFont val="Times New Roman"/>
        <family val="1"/>
      </rPr>
      <t xml:space="preserve">  </t>
    </r>
  </si>
  <si>
    <t>1.11. Приложение 6 изложить в следующей редакции:</t>
  </si>
  <si>
    <t xml:space="preserve">от 22.02.2022 г. № 3/1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</si>
</sst>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0"/>
    <numFmt numFmtId="181" formatCode="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9" fontId="3" fillId="0" borderId="0" xfId="0" applyNumberFormat="1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179" fontId="1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9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9" fontId="4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79" fontId="5" fillId="0" borderId="13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0" fillId="0" borderId="14" xfId="0" applyNumberFormat="1" applyBorder="1" applyAlignment="1">
      <alignment/>
    </xf>
    <xf numFmtId="179" fontId="1" fillId="0" borderId="14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1" fillId="0" borderId="14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5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179" fontId="1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9" fontId="3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179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179" fontId="1" fillId="34" borderId="13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179" fontId="1" fillId="35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0" borderId="15" xfId="0" applyFont="1" applyBorder="1" applyAlignment="1">
      <alignment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0" xfId="0" applyFont="1" applyFill="1" applyBorder="1" applyAlignment="1">
      <alignment vertical="center"/>
    </xf>
    <xf numFmtId="179" fontId="1" fillId="0" borderId="10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/>
    </xf>
    <xf numFmtId="179" fontId="4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49" fontId="4" fillId="0" borderId="17" xfId="0" applyNumberFormat="1" applyFont="1" applyBorder="1" applyAlignment="1">
      <alignment horizontal="center"/>
    </xf>
    <xf numFmtId="0" fontId="48" fillId="0" borderId="0" xfId="0" applyFont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1"/>
  <sheetViews>
    <sheetView showZeros="0" tabSelected="1" view="pageBreakPreview" zoomScaleSheetLayoutView="100" zoomScalePageLayoutView="0" workbookViewId="0" topLeftCell="A1">
      <selection activeCell="A6" sqref="A6:H6"/>
    </sheetView>
  </sheetViews>
  <sheetFormatPr defaultColWidth="9.00390625" defaultRowHeight="12.75"/>
  <cols>
    <col min="1" max="1" width="48.25390625" style="83" customWidth="1"/>
    <col min="2" max="2" width="5.00390625" style="40" customWidth="1"/>
    <col min="3" max="4" width="5.25390625" style="40" customWidth="1"/>
    <col min="5" max="5" width="12.875" style="40" customWidth="1"/>
    <col min="6" max="6" width="5.375" style="40" customWidth="1"/>
    <col min="7" max="7" width="14.625" style="61" customWidth="1"/>
    <col min="8" max="8" width="14.75390625" style="61" customWidth="1"/>
    <col min="9" max="9" width="11.875" style="61" customWidth="1"/>
    <col min="10" max="10" width="16.125" style="94" customWidth="1"/>
    <col min="11" max="11" width="15.00390625" style="0" customWidth="1"/>
    <col min="12" max="12" width="14.625" style="0" customWidth="1"/>
  </cols>
  <sheetData>
    <row r="1" ht="18.75">
      <c r="A1" s="190" t="s">
        <v>480</v>
      </c>
    </row>
    <row r="2" spans="1:10" s="1" customFormat="1" ht="15">
      <c r="A2" s="73"/>
      <c r="B2" s="5"/>
      <c r="C2" s="42"/>
      <c r="D2" s="42"/>
      <c r="E2" s="5"/>
      <c r="F2" s="5"/>
      <c r="G2" s="41" t="s">
        <v>479</v>
      </c>
      <c r="H2" s="52"/>
      <c r="I2" s="52"/>
      <c r="J2" s="95"/>
    </row>
    <row r="3" spans="1:10" s="1" customFormat="1" ht="23.25" customHeight="1">
      <c r="A3" s="191" t="s">
        <v>63</v>
      </c>
      <c r="B3" s="192"/>
      <c r="C3" s="192"/>
      <c r="D3" s="192"/>
      <c r="E3" s="192"/>
      <c r="F3" s="192"/>
      <c r="G3" s="192"/>
      <c r="H3" s="192"/>
      <c r="I3" s="53"/>
      <c r="J3" s="95"/>
    </row>
    <row r="4" spans="1:10" s="1" customFormat="1" ht="15">
      <c r="A4" s="73"/>
      <c r="B4" s="47"/>
      <c r="C4" s="16"/>
      <c r="D4" s="47"/>
      <c r="E4" s="41"/>
      <c r="F4" s="195" t="s">
        <v>481</v>
      </c>
      <c r="G4" s="196"/>
      <c r="H4" s="196"/>
      <c r="I4" s="53"/>
      <c r="J4" s="95"/>
    </row>
    <row r="5" spans="1:10" s="1" customFormat="1" ht="15">
      <c r="A5" s="73"/>
      <c r="B5" s="5"/>
      <c r="C5" s="42"/>
      <c r="D5" s="42"/>
      <c r="E5" s="42"/>
      <c r="F5" s="46"/>
      <c r="G5" s="54"/>
      <c r="H5" s="54"/>
      <c r="I5" s="2"/>
      <c r="J5" s="95"/>
    </row>
    <row r="6" spans="1:10" s="1" customFormat="1" ht="18.75">
      <c r="A6" s="193" t="s">
        <v>49</v>
      </c>
      <c r="B6" s="193"/>
      <c r="C6" s="193"/>
      <c r="D6" s="193"/>
      <c r="E6" s="193"/>
      <c r="F6" s="193"/>
      <c r="G6" s="193"/>
      <c r="H6" s="193"/>
      <c r="I6" s="53"/>
      <c r="J6" s="95"/>
    </row>
    <row r="7" spans="1:10" s="1" customFormat="1" ht="22.5" customHeight="1">
      <c r="A7" s="194" t="s">
        <v>451</v>
      </c>
      <c r="B7" s="194"/>
      <c r="C7" s="194"/>
      <c r="D7" s="194"/>
      <c r="E7" s="194"/>
      <c r="F7" s="194"/>
      <c r="G7" s="194"/>
      <c r="H7" s="194"/>
      <c r="I7" s="55"/>
      <c r="J7" s="95"/>
    </row>
    <row r="8" spans="1:10" s="1" customFormat="1" ht="18.75" customHeight="1">
      <c r="A8" s="73"/>
      <c r="B8" s="5"/>
      <c r="C8" s="5"/>
      <c r="D8" s="5"/>
      <c r="E8" s="5"/>
      <c r="F8" s="5"/>
      <c r="H8" s="1" t="s">
        <v>14</v>
      </c>
      <c r="J8" s="95"/>
    </row>
    <row r="9" spans="1:10" s="5" customFormat="1" ht="68.25" customHeight="1">
      <c r="A9" s="3" t="s">
        <v>20</v>
      </c>
      <c r="B9" s="4" t="s">
        <v>50</v>
      </c>
      <c r="C9" s="4" t="s">
        <v>16</v>
      </c>
      <c r="D9" s="4" t="s">
        <v>17</v>
      </c>
      <c r="E9" s="4" t="s">
        <v>18</v>
      </c>
      <c r="F9" s="4" t="s">
        <v>19</v>
      </c>
      <c r="G9" s="56" t="s">
        <v>9</v>
      </c>
      <c r="H9" s="56" t="s">
        <v>452</v>
      </c>
      <c r="I9" s="85" t="s">
        <v>359</v>
      </c>
      <c r="J9" s="96"/>
    </row>
    <row r="10" spans="1:10" s="5" customFormat="1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57">
        <v>7</v>
      </c>
      <c r="H10" s="57">
        <v>8</v>
      </c>
      <c r="I10" s="86">
        <v>9</v>
      </c>
      <c r="J10" s="96"/>
    </row>
    <row r="11" spans="1:10" s="5" customFormat="1" ht="15">
      <c r="A11" s="158"/>
      <c r="B11" s="6"/>
      <c r="C11" s="6"/>
      <c r="D11" s="6"/>
      <c r="E11" s="6"/>
      <c r="F11" s="6"/>
      <c r="G11" s="57"/>
      <c r="H11" s="57"/>
      <c r="I11" s="86"/>
      <c r="J11" s="96"/>
    </row>
    <row r="12" spans="1:10" s="16" customFormat="1" ht="28.5">
      <c r="A12" s="74" t="s">
        <v>73</v>
      </c>
      <c r="B12" s="66">
        <v>901</v>
      </c>
      <c r="C12" s="66"/>
      <c r="D12" s="66"/>
      <c r="E12" s="66"/>
      <c r="F12" s="66"/>
      <c r="G12" s="39">
        <f>H12-I12</f>
        <v>0</v>
      </c>
      <c r="H12" s="39">
        <f>H13</f>
        <v>390</v>
      </c>
      <c r="I12" s="87">
        <f>I13</f>
        <v>390</v>
      </c>
      <c r="J12" s="102"/>
    </row>
    <row r="13" spans="1:10" s="16" customFormat="1" ht="14.25">
      <c r="A13" s="159" t="s">
        <v>53</v>
      </c>
      <c r="B13" s="7" t="s">
        <v>74</v>
      </c>
      <c r="C13" s="7" t="s">
        <v>21</v>
      </c>
      <c r="D13" s="66"/>
      <c r="E13" s="66"/>
      <c r="F13" s="66"/>
      <c r="G13" s="39">
        <f aca="true" t="shared" si="0" ref="G13:G23">H13-I13</f>
        <v>0</v>
      </c>
      <c r="H13" s="39">
        <f>H14+H24</f>
        <v>390</v>
      </c>
      <c r="I13" s="87">
        <f>I14+I24</f>
        <v>390</v>
      </c>
      <c r="J13" s="102"/>
    </row>
    <row r="14" spans="1:10" s="5" customFormat="1" ht="56.25" customHeight="1">
      <c r="A14" s="74" t="s">
        <v>0</v>
      </c>
      <c r="B14" s="11" t="s">
        <v>74</v>
      </c>
      <c r="C14" s="11" t="s">
        <v>21</v>
      </c>
      <c r="D14" s="11" t="s">
        <v>22</v>
      </c>
      <c r="E14" s="11"/>
      <c r="F14" s="12"/>
      <c r="G14" s="39">
        <f t="shared" si="0"/>
        <v>0</v>
      </c>
      <c r="H14" s="58">
        <f>H15</f>
        <v>390</v>
      </c>
      <c r="I14" s="88">
        <f>I15</f>
        <v>390</v>
      </c>
      <c r="J14" s="103"/>
    </row>
    <row r="15" spans="1:10" s="5" customFormat="1" ht="18" customHeight="1">
      <c r="A15" s="49" t="s">
        <v>86</v>
      </c>
      <c r="B15" s="8" t="s">
        <v>74</v>
      </c>
      <c r="C15" s="8" t="s">
        <v>21</v>
      </c>
      <c r="D15" s="8" t="s">
        <v>22</v>
      </c>
      <c r="E15" s="8" t="s">
        <v>129</v>
      </c>
      <c r="F15" s="8"/>
      <c r="G15" s="39">
        <f t="shared" si="0"/>
        <v>0</v>
      </c>
      <c r="H15" s="38">
        <f>H16</f>
        <v>390</v>
      </c>
      <c r="I15" s="38">
        <f>I16</f>
        <v>390</v>
      </c>
      <c r="J15" s="104"/>
    </row>
    <row r="16" spans="1:10" s="5" customFormat="1" ht="32.25" customHeight="1">
      <c r="A16" s="49" t="s">
        <v>79</v>
      </c>
      <c r="B16" s="8" t="s">
        <v>74</v>
      </c>
      <c r="C16" s="8" t="s">
        <v>21</v>
      </c>
      <c r="D16" s="8" t="s">
        <v>22</v>
      </c>
      <c r="E16" s="8" t="s">
        <v>130</v>
      </c>
      <c r="F16" s="8"/>
      <c r="G16" s="39">
        <f t="shared" si="0"/>
        <v>0</v>
      </c>
      <c r="H16" s="38">
        <f>H17+H19+H20+H23</f>
        <v>390</v>
      </c>
      <c r="I16" s="38">
        <f>I17+I19+I20+I23</f>
        <v>390</v>
      </c>
      <c r="J16" s="104"/>
    </row>
    <row r="17" spans="1:10" s="5" customFormat="1" ht="30">
      <c r="A17" s="51" t="s">
        <v>125</v>
      </c>
      <c r="B17" s="8" t="s">
        <v>74</v>
      </c>
      <c r="C17" s="8" t="s">
        <v>21</v>
      </c>
      <c r="D17" s="8" t="s">
        <v>22</v>
      </c>
      <c r="E17" s="8" t="s">
        <v>130</v>
      </c>
      <c r="F17" s="8" t="s">
        <v>84</v>
      </c>
      <c r="G17" s="39">
        <f t="shared" si="0"/>
        <v>0</v>
      </c>
      <c r="H17" s="38">
        <v>313</v>
      </c>
      <c r="I17" s="89">
        <v>313</v>
      </c>
      <c r="J17" s="96"/>
    </row>
    <row r="18" spans="1:10" s="5" customFormat="1" ht="45.75" customHeight="1" hidden="1">
      <c r="A18" s="51" t="s">
        <v>97</v>
      </c>
      <c r="B18" s="8" t="s">
        <v>74</v>
      </c>
      <c r="C18" s="8" t="s">
        <v>21</v>
      </c>
      <c r="D18" s="8" t="s">
        <v>22</v>
      </c>
      <c r="E18" s="8" t="s">
        <v>130</v>
      </c>
      <c r="F18" s="8" t="s">
        <v>96</v>
      </c>
      <c r="G18" s="39">
        <f t="shared" si="0"/>
        <v>0</v>
      </c>
      <c r="H18" s="38"/>
      <c r="I18" s="89"/>
      <c r="J18" s="96"/>
    </row>
    <row r="19" spans="1:10" s="5" customFormat="1" ht="60">
      <c r="A19" s="51" t="s">
        <v>127</v>
      </c>
      <c r="B19" s="8" t="s">
        <v>74</v>
      </c>
      <c r="C19" s="8" t="s">
        <v>21</v>
      </c>
      <c r="D19" s="8" t="s">
        <v>22</v>
      </c>
      <c r="E19" s="8" t="s">
        <v>130</v>
      </c>
      <c r="F19" s="8" t="s">
        <v>126</v>
      </c>
      <c r="G19" s="39">
        <f t="shared" si="0"/>
        <v>-0.20000000000000284</v>
      </c>
      <c r="H19" s="38">
        <f>62-0.2</f>
        <v>61.8</v>
      </c>
      <c r="I19" s="89">
        <v>62</v>
      </c>
      <c r="J19" s="96"/>
    </row>
    <row r="20" spans="1:10" s="5" customFormat="1" ht="30.75" customHeight="1">
      <c r="A20" s="51" t="s">
        <v>83</v>
      </c>
      <c r="B20" s="8" t="s">
        <v>74</v>
      </c>
      <c r="C20" s="8" t="s">
        <v>21</v>
      </c>
      <c r="D20" s="8" t="s">
        <v>22</v>
      </c>
      <c r="E20" s="8" t="s">
        <v>130</v>
      </c>
      <c r="F20" s="62" t="s">
        <v>81</v>
      </c>
      <c r="G20" s="39">
        <f t="shared" si="0"/>
        <v>0</v>
      </c>
      <c r="H20" s="38">
        <v>15</v>
      </c>
      <c r="I20" s="89">
        <v>15</v>
      </c>
      <c r="J20" s="96"/>
    </row>
    <row r="21" spans="1:10" s="5" customFormat="1" ht="30.75" customHeight="1">
      <c r="A21" s="51" t="s">
        <v>103</v>
      </c>
      <c r="B21" s="8" t="s">
        <v>74</v>
      </c>
      <c r="C21" s="8" t="s">
        <v>21</v>
      </c>
      <c r="D21" s="8" t="s">
        <v>22</v>
      </c>
      <c r="E21" s="8" t="s">
        <v>130</v>
      </c>
      <c r="F21" s="62" t="s">
        <v>101</v>
      </c>
      <c r="G21" s="39">
        <f t="shared" si="0"/>
        <v>0</v>
      </c>
      <c r="H21" s="38"/>
      <c r="I21" s="89"/>
      <c r="J21" s="96"/>
    </row>
    <row r="22" spans="1:10" s="5" customFormat="1" ht="15">
      <c r="A22" s="51" t="s">
        <v>104</v>
      </c>
      <c r="B22" s="8" t="s">
        <v>74</v>
      </c>
      <c r="C22" s="8" t="s">
        <v>21</v>
      </c>
      <c r="D22" s="8" t="s">
        <v>22</v>
      </c>
      <c r="E22" s="8" t="s">
        <v>130</v>
      </c>
      <c r="F22" s="62" t="s">
        <v>102</v>
      </c>
      <c r="G22" s="39">
        <f t="shared" si="0"/>
        <v>0</v>
      </c>
      <c r="H22" s="38"/>
      <c r="I22" s="89"/>
      <c r="J22" s="96"/>
    </row>
    <row r="23" spans="1:10" s="5" customFormat="1" ht="15">
      <c r="A23" s="51" t="s">
        <v>215</v>
      </c>
      <c r="B23" s="8" t="s">
        <v>74</v>
      </c>
      <c r="C23" s="8" t="s">
        <v>21</v>
      </c>
      <c r="D23" s="8" t="s">
        <v>22</v>
      </c>
      <c r="E23" s="8" t="s">
        <v>130</v>
      </c>
      <c r="F23" s="63" t="s">
        <v>213</v>
      </c>
      <c r="G23" s="39">
        <f t="shared" si="0"/>
        <v>0.2</v>
      </c>
      <c r="H23" s="38">
        <v>0.2</v>
      </c>
      <c r="I23" s="89"/>
      <c r="J23" s="96"/>
    </row>
    <row r="24" spans="1:10" s="5" customFormat="1" ht="15">
      <c r="A24" s="50" t="s">
        <v>48</v>
      </c>
      <c r="B24" s="7" t="s">
        <v>74</v>
      </c>
      <c r="C24" s="7" t="s">
        <v>21</v>
      </c>
      <c r="D24" s="7" t="s">
        <v>35</v>
      </c>
      <c r="E24" s="22"/>
      <c r="F24" s="22"/>
      <c r="G24" s="39">
        <f>H24-I24</f>
        <v>0</v>
      </c>
      <c r="H24" s="58">
        <f>H25</f>
        <v>0</v>
      </c>
      <c r="I24" s="58">
        <f>I25</f>
        <v>0</v>
      </c>
      <c r="J24" s="103"/>
    </row>
    <row r="25" spans="1:10" s="5" customFormat="1" ht="32.25" customHeight="1">
      <c r="A25" s="71" t="s">
        <v>87</v>
      </c>
      <c r="B25" s="8" t="s">
        <v>74</v>
      </c>
      <c r="C25" s="8" t="s">
        <v>21</v>
      </c>
      <c r="D25" s="8" t="s">
        <v>35</v>
      </c>
      <c r="E25" s="8" t="s">
        <v>135</v>
      </c>
      <c r="F25" s="22"/>
      <c r="G25" s="39">
        <f>H25-I25</f>
        <v>0</v>
      </c>
      <c r="H25" s="38">
        <f>H27</f>
        <v>0</v>
      </c>
      <c r="I25" s="38">
        <f>I27</f>
        <v>0</v>
      </c>
      <c r="J25" s="104"/>
    </row>
    <row r="26" spans="1:10" s="5" customFormat="1" ht="45">
      <c r="A26" s="160" t="s">
        <v>115</v>
      </c>
      <c r="B26" s="8" t="s">
        <v>74</v>
      </c>
      <c r="C26" s="8" t="s">
        <v>21</v>
      </c>
      <c r="D26" s="8" t="s">
        <v>35</v>
      </c>
      <c r="E26" s="8" t="s">
        <v>216</v>
      </c>
      <c r="F26" s="22"/>
      <c r="G26" s="39">
        <f>H26-I26</f>
        <v>0</v>
      </c>
      <c r="H26" s="38">
        <f>H27</f>
        <v>0</v>
      </c>
      <c r="I26" s="38">
        <f>I27</f>
        <v>0</v>
      </c>
      <c r="J26" s="104"/>
    </row>
    <row r="27" spans="1:10" s="19" customFormat="1" ht="32.25" customHeight="1">
      <c r="A27" s="51" t="s">
        <v>83</v>
      </c>
      <c r="B27" s="18" t="s">
        <v>74</v>
      </c>
      <c r="C27" s="18" t="s">
        <v>21</v>
      </c>
      <c r="D27" s="18" t="s">
        <v>35</v>
      </c>
      <c r="E27" s="18" t="s">
        <v>216</v>
      </c>
      <c r="F27" s="109">
        <v>244</v>
      </c>
      <c r="G27" s="39">
        <f>H27-I27</f>
        <v>0</v>
      </c>
      <c r="H27" s="38"/>
      <c r="I27" s="89"/>
      <c r="J27" s="104"/>
    </row>
    <row r="28" spans="1:10" s="5" customFormat="1" ht="13.5" customHeight="1">
      <c r="A28" s="51"/>
      <c r="B28" s="14"/>
      <c r="C28" s="14"/>
      <c r="D28" s="14"/>
      <c r="E28" s="14"/>
      <c r="F28" s="14"/>
      <c r="G28" s="39"/>
      <c r="H28" s="26"/>
      <c r="I28" s="90"/>
      <c r="J28" s="95"/>
    </row>
    <row r="29" spans="1:10" s="17" customFormat="1" ht="27.75" customHeight="1">
      <c r="A29" s="74" t="s">
        <v>7</v>
      </c>
      <c r="B29" s="15" t="s">
        <v>52</v>
      </c>
      <c r="C29" s="15"/>
      <c r="D29" s="15"/>
      <c r="E29" s="15"/>
      <c r="F29" s="15"/>
      <c r="G29" s="39">
        <f aca="true" t="shared" si="1" ref="G29:G39">H29-I29</f>
        <v>16923.310999999987</v>
      </c>
      <c r="H29" s="39">
        <f>H30+H155+H162+H193+H243+H445+H499+H537+H555</f>
        <v>320129.711</v>
      </c>
      <c r="I29" s="39">
        <f>I30+I155+I162+I193+I243+I445+I499+I537+I555</f>
        <v>303206.4</v>
      </c>
      <c r="J29" s="102"/>
    </row>
    <row r="30" spans="1:10" s="5" customFormat="1" ht="15">
      <c r="A30" s="159" t="s">
        <v>53</v>
      </c>
      <c r="B30" s="7" t="s">
        <v>52</v>
      </c>
      <c r="C30" s="7" t="s">
        <v>21</v>
      </c>
      <c r="D30" s="14"/>
      <c r="E30" s="14"/>
      <c r="F30" s="14"/>
      <c r="G30" s="39">
        <f t="shared" si="1"/>
        <v>-42.74099999999453</v>
      </c>
      <c r="H30" s="24">
        <f>H39+H85+H89+H75+H71+H31</f>
        <v>62445.659</v>
      </c>
      <c r="I30" s="24">
        <f>I39+I85+I89+I75+I71+I31</f>
        <v>62488.399999999994</v>
      </c>
      <c r="J30" s="105"/>
    </row>
    <row r="31" spans="1:10" s="16" customFormat="1" ht="42.75">
      <c r="A31" s="74" t="s">
        <v>252</v>
      </c>
      <c r="B31" s="15" t="s">
        <v>52</v>
      </c>
      <c r="C31" s="15" t="s">
        <v>21</v>
      </c>
      <c r="D31" s="15" t="s">
        <v>26</v>
      </c>
      <c r="E31" s="15"/>
      <c r="F31" s="15"/>
      <c r="G31" s="39">
        <f t="shared" si="1"/>
        <v>0</v>
      </c>
      <c r="H31" s="24">
        <f>H32</f>
        <v>1125.7</v>
      </c>
      <c r="I31" s="24">
        <f>I32</f>
        <v>1125.7</v>
      </c>
      <c r="J31" s="105"/>
    </row>
    <row r="32" spans="1:10" s="19" customFormat="1" ht="16.5" customHeight="1">
      <c r="A32" s="49" t="s">
        <v>86</v>
      </c>
      <c r="B32" s="23" t="s">
        <v>52</v>
      </c>
      <c r="C32" s="23" t="s">
        <v>21</v>
      </c>
      <c r="D32" s="23" t="s">
        <v>26</v>
      </c>
      <c r="E32" s="14" t="s">
        <v>129</v>
      </c>
      <c r="F32" s="23"/>
      <c r="G32" s="39">
        <f t="shared" si="1"/>
        <v>0</v>
      </c>
      <c r="H32" s="27">
        <f>H33+H36</f>
        <v>1125.7</v>
      </c>
      <c r="I32" s="27">
        <f>I33+I36</f>
        <v>1125.7</v>
      </c>
      <c r="J32" s="99"/>
    </row>
    <row r="33" spans="1:10" s="19" customFormat="1" ht="15">
      <c r="A33" s="161" t="s">
        <v>254</v>
      </c>
      <c r="B33" s="23" t="s">
        <v>52</v>
      </c>
      <c r="C33" s="23" t="s">
        <v>21</v>
      </c>
      <c r="D33" s="23" t="s">
        <v>26</v>
      </c>
      <c r="E33" s="14" t="s">
        <v>253</v>
      </c>
      <c r="F33" s="23"/>
      <c r="G33" s="39">
        <f t="shared" si="1"/>
        <v>0</v>
      </c>
      <c r="H33" s="27">
        <f>H34+H35</f>
        <v>1125.7</v>
      </c>
      <c r="I33" s="27">
        <f>I34+I35</f>
        <v>1125.7</v>
      </c>
      <c r="J33" s="99"/>
    </row>
    <row r="34" spans="1:10" s="19" customFormat="1" ht="30">
      <c r="A34" s="51" t="s">
        <v>125</v>
      </c>
      <c r="B34" s="23" t="s">
        <v>52</v>
      </c>
      <c r="C34" s="23" t="s">
        <v>21</v>
      </c>
      <c r="D34" s="23" t="s">
        <v>26</v>
      </c>
      <c r="E34" s="14" t="s">
        <v>253</v>
      </c>
      <c r="F34" s="23" t="s">
        <v>84</v>
      </c>
      <c r="G34" s="39">
        <f t="shared" si="1"/>
        <v>0</v>
      </c>
      <c r="H34" s="27">
        <v>940</v>
      </c>
      <c r="I34" s="27">
        <v>940</v>
      </c>
      <c r="J34" s="99"/>
    </row>
    <row r="35" spans="1:10" s="19" customFormat="1" ht="60">
      <c r="A35" s="51" t="s">
        <v>127</v>
      </c>
      <c r="B35" s="23" t="s">
        <v>52</v>
      </c>
      <c r="C35" s="23" t="s">
        <v>21</v>
      </c>
      <c r="D35" s="23" t="s">
        <v>26</v>
      </c>
      <c r="E35" s="14" t="s">
        <v>253</v>
      </c>
      <c r="F35" s="23" t="s">
        <v>126</v>
      </c>
      <c r="G35" s="39">
        <f t="shared" si="1"/>
        <v>0</v>
      </c>
      <c r="H35" s="27">
        <v>185.7</v>
      </c>
      <c r="I35" s="27">
        <v>185.7</v>
      </c>
      <c r="J35" s="99"/>
    </row>
    <row r="36" spans="1:10" s="19" customFormat="1" ht="45" hidden="1">
      <c r="A36" s="44" t="s">
        <v>444</v>
      </c>
      <c r="B36" s="23" t="s">
        <v>52</v>
      </c>
      <c r="C36" s="23" t="s">
        <v>21</v>
      </c>
      <c r="D36" s="23" t="s">
        <v>26</v>
      </c>
      <c r="E36" s="23" t="s">
        <v>445</v>
      </c>
      <c r="F36" s="23"/>
      <c r="G36" s="39">
        <f t="shared" si="1"/>
        <v>0</v>
      </c>
      <c r="H36" s="27">
        <f>H37+H38</f>
        <v>0</v>
      </c>
      <c r="I36" s="27">
        <f>I37+I38</f>
        <v>0</v>
      </c>
      <c r="J36" s="99"/>
    </row>
    <row r="37" spans="1:10" s="19" customFormat="1" ht="30" hidden="1">
      <c r="A37" s="44" t="s">
        <v>125</v>
      </c>
      <c r="B37" s="23" t="s">
        <v>52</v>
      </c>
      <c r="C37" s="23" t="s">
        <v>21</v>
      </c>
      <c r="D37" s="23" t="s">
        <v>26</v>
      </c>
      <c r="E37" s="23" t="s">
        <v>445</v>
      </c>
      <c r="F37" s="23" t="s">
        <v>84</v>
      </c>
      <c r="G37" s="39">
        <f t="shared" si="1"/>
        <v>0</v>
      </c>
      <c r="H37" s="27"/>
      <c r="I37" s="27"/>
      <c r="J37" s="99"/>
    </row>
    <row r="38" spans="1:10" s="19" customFormat="1" ht="60" hidden="1">
      <c r="A38" s="44" t="s">
        <v>127</v>
      </c>
      <c r="B38" s="23" t="s">
        <v>52</v>
      </c>
      <c r="C38" s="23" t="s">
        <v>21</v>
      </c>
      <c r="D38" s="23" t="s">
        <v>26</v>
      </c>
      <c r="E38" s="23" t="s">
        <v>445</v>
      </c>
      <c r="F38" s="23" t="s">
        <v>126</v>
      </c>
      <c r="G38" s="39">
        <f t="shared" si="1"/>
        <v>0</v>
      </c>
      <c r="H38" s="27"/>
      <c r="I38" s="27"/>
      <c r="J38" s="99"/>
    </row>
    <row r="39" spans="1:10" s="5" customFormat="1" ht="71.25">
      <c r="A39" s="75" t="s">
        <v>1</v>
      </c>
      <c r="B39" s="11" t="s">
        <v>52</v>
      </c>
      <c r="C39" s="11" t="s">
        <v>21</v>
      </c>
      <c r="D39" s="11" t="s">
        <v>23</v>
      </c>
      <c r="E39" s="11"/>
      <c r="F39" s="11"/>
      <c r="G39" s="39">
        <f t="shared" si="1"/>
        <v>1891.002000000004</v>
      </c>
      <c r="H39" s="24">
        <f>H40</f>
        <v>22361.602000000003</v>
      </c>
      <c r="I39" s="24">
        <f>I40</f>
        <v>20470.6</v>
      </c>
      <c r="J39" s="105"/>
    </row>
    <row r="40" spans="1:10" s="5" customFormat="1" ht="18" customHeight="1">
      <c r="A40" s="49" t="s">
        <v>86</v>
      </c>
      <c r="B40" s="14" t="s">
        <v>52</v>
      </c>
      <c r="C40" s="14" t="s">
        <v>21</v>
      </c>
      <c r="D40" s="14" t="s">
        <v>23</v>
      </c>
      <c r="E40" s="14" t="s">
        <v>129</v>
      </c>
      <c r="F40" s="14"/>
      <c r="G40" s="39">
        <f aca="true" t="shared" si="2" ref="G40:G52">H40-I40</f>
        <v>1891.002000000004</v>
      </c>
      <c r="H40" s="26">
        <f>H41+H53+H58+H63+H68+H50</f>
        <v>22361.602000000003</v>
      </c>
      <c r="I40" s="26">
        <f>I41+I53+I58+I63+I68+I50</f>
        <v>20470.6</v>
      </c>
      <c r="J40" s="95"/>
    </row>
    <row r="41" spans="1:10" s="5" customFormat="1" ht="33" customHeight="1">
      <c r="A41" s="49" t="s">
        <v>79</v>
      </c>
      <c r="B41" s="14" t="s">
        <v>52</v>
      </c>
      <c r="C41" s="14" t="s">
        <v>21</v>
      </c>
      <c r="D41" s="14" t="s">
        <v>23</v>
      </c>
      <c r="E41" s="14" t="s">
        <v>130</v>
      </c>
      <c r="F41" s="14"/>
      <c r="G41" s="39">
        <f t="shared" si="2"/>
        <v>1891.002000000004</v>
      </c>
      <c r="H41" s="26">
        <f>H42+H45+H43+H47+H48+H44+H49+H46</f>
        <v>20779.702</v>
      </c>
      <c r="I41" s="26">
        <f>I42+I45+I43+I47+I48+I44+I49+I46</f>
        <v>18888.699999999997</v>
      </c>
      <c r="J41" s="95"/>
    </row>
    <row r="42" spans="1:10" s="5" customFormat="1" ht="29.25" customHeight="1">
      <c r="A42" s="51" t="s">
        <v>125</v>
      </c>
      <c r="B42" s="14" t="s">
        <v>52</v>
      </c>
      <c r="C42" s="14" t="s">
        <v>21</v>
      </c>
      <c r="D42" s="14" t="s">
        <v>23</v>
      </c>
      <c r="E42" s="14" t="s">
        <v>130</v>
      </c>
      <c r="F42" s="63" t="s">
        <v>84</v>
      </c>
      <c r="G42" s="39">
        <f t="shared" si="2"/>
        <v>1894.7020000000011</v>
      </c>
      <c r="H42" s="26">
        <f>14142+1969.011-74.309</f>
        <v>16036.702000000001</v>
      </c>
      <c r="I42" s="90">
        <v>14142</v>
      </c>
      <c r="J42" s="96"/>
    </row>
    <row r="43" spans="1:10" s="5" customFormat="1" ht="46.5" customHeight="1" hidden="1">
      <c r="A43" s="51" t="s">
        <v>97</v>
      </c>
      <c r="B43" s="14" t="s">
        <v>52</v>
      </c>
      <c r="C43" s="14" t="s">
        <v>21</v>
      </c>
      <c r="D43" s="14" t="s">
        <v>23</v>
      </c>
      <c r="E43" s="14" t="s">
        <v>130</v>
      </c>
      <c r="F43" s="63" t="s">
        <v>96</v>
      </c>
      <c r="G43" s="39">
        <f t="shared" si="2"/>
        <v>0</v>
      </c>
      <c r="H43" s="26"/>
      <c r="I43" s="90"/>
      <c r="J43" s="96"/>
    </row>
    <row r="44" spans="1:10" s="5" customFormat="1" ht="46.5" customHeight="1">
      <c r="A44" s="51" t="s">
        <v>127</v>
      </c>
      <c r="B44" s="14" t="s">
        <v>52</v>
      </c>
      <c r="C44" s="14" t="s">
        <v>21</v>
      </c>
      <c r="D44" s="14" t="s">
        <v>23</v>
      </c>
      <c r="E44" s="14" t="s">
        <v>130</v>
      </c>
      <c r="F44" s="63" t="s">
        <v>126</v>
      </c>
      <c r="G44" s="39">
        <f t="shared" si="2"/>
        <v>-27.539999999999964</v>
      </c>
      <c r="H44" s="26">
        <f>4270.9-0.2-3.34-24</f>
        <v>4243.36</v>
      </c>
      <c r="I44" s="90">
        <v>4270.9</v>
      </c>
      <c r="J44" s="96"/>
    </row>
    <row r="45" spans="1:10" s="5" customFormat="1" ht="45.75" customHeight="1">
      <c r="A45" s="49" t="s">
        <v>82</v>
      </c>
      <c r="B45" s="14" t="s">
        <v>52</v>
      </c>
      <c r="C45" s="14" t="s">
        <v>21</v>
      </c>
      <c r="D45" s="14" t="s">
        <v>23</v>
      </c>
      <c r="E45" s="14" t="s">
        <v>130</v>
      </c>
      <c r="F45" s="63" t="s">
        <v>81</v>
      </c>
      <c r="G45" s="39">
        <f t="shared" si="2"/>
        <v>23.639999999999986</v>
      </c>
      <c r="H45" s="26">
        <f>420-48.8+11.6+3.34+20.3</f>
        <v>406.44</v>
      </c>
      <c r="I45" s="90">
        <v>382.8</v>
      </c>
      <c r="J45" s="96"/>
    </row>
    <row r="46" spans="1:10" s="5" customFormat="1" ht="45" hidden="1">
      <c r="A46" s="156" t="s">
        <v>227</v>
      </c>
      <c r="B46" s="14" t="s">
        <v>52</v>
      </c>
      <c r="C46" s="14" t="s">
        <v>21</v>
      </c>
      <c r="D46" s="14" t="s">
        <v>23</v>
      </c>
      <c r="E46" s="14" t="s">
        <v>130</v>
      </c>
      <c r="F46" s="63" t="s">
        <v>93</v>
      </c>
      <c r="G46" s="39">
        <f t="shared" si="2"/>
        <v>0</v>
      </c>
      <c r="H46" s="26"/>
      <c r="I46" s="90"/>
      <c r="J46" s="96"/>
    </row>
    <row r="47" spans="1:10" s="5" customFormat="1" ht="28.5" customHeight="1">
      <c r="A47" s="49" t="s">
        <v>103</v>
      </c>
      <c r="B47" s="14" t="s">
        <v>52</v>
      </c>
      <c r="C47" s="14" t="s">
        <v>21</v>
      </c>
      <c r="D47" s="14" t="s">
        <v>23</v>
      </c>
      <c r="E47" s="14" t="s">
        <v>130</v>
      </c>
      <c r="F47" s="63" t="s">
        <v>101</v>
      </c>
      <c r="G47" s="39">
        <f t="shared" si="2"/>
        <v>0</v>
      </c>
      <c r="H47" s="26">
        <v>25</v>
      </c>
      <c r="I47" s="90">
        <v>25</v>
      </c>
      <c r="J47" s="96"/>
    </row>
    <row r="48" spans="1:10" s="5" customFormat="1" ht="15">
      <c r="A48" s="51" t="s">
        <v>104</v>
      </c>
      <c r="B48" s="14" t="s">
        <v>52</v>
      </c>
      <c r="C48" s="14" t="s">
        <v>21</v>
      </c>
      <c r="D48" s="14" t="s">
        <v>23</v>
      </c>
      <c r="E48" s="14" t="s">
        <v>130</v>
      </c>
      <c r="F48" s="63" t="s">
        <v>102</v>
      </c>
      <c r="G48" s="39">
        <f t="shared" si="2"/>
        <v>0</v>
      </c>
      <c r="H48" s="26">
        <v>33</v>
      </c>
      <c r="I48" s="90">
        <v>33</v>
      </c>
      <c r="J48" s="96"/>
    </row>
    <row r="49" spans="1:10" s="5" customFormat="1" ht="15">
      <c r="A49" s="51" t="s">
        <v>215</v>
      </c>
      <c r="B49" s="14" t="s">
        <v>52</v>
      </c>
      <c r="C49" s="14" t="s">
        <v>21</v>
      </c>
      <c r="D49" s="14" t="s">
        <v>23</v>
      </c>
      <c r="E49" s="14" t="s">
        <v>130</v>
      </c>
      <c r="F49" s="63" t="s">
        <v>213</v>
      </c>
      <c r="G49" s="39">
        <f t="shared" si="2"/>
        <v>0.20000000000000284</v>
      </c>
      <c r="H49" s="26">
        <f>35+0.2</f>
        <v>35.2</v>
      </c>
      <c r="I49" s="90">
        <v>35</v>
      </c>
      <c r="J49" s="96"/>
    </row>
    <row r="50" spans="1:10" s="5" customFormat="1" ht="45" hidden="1">
      <c r="A50" s="44" t="s">
        <v>444</v>
      </c>
      <c r="B50" s="23" t="s">
        <v>52</v>
      </c>
      <c r="C50" s="23" t="s">
        <v>21</v>
      </c>
      <c r="D50" s="23" t="s">
        <v>23</v>
      </c>
      <c r="E50" s="23" t="s">
        <v>445</v>
      </c>
      <c r="F50" s="23"/>
      <c r="G50" s="39">
        <f t="shared" si="2"/>
        <v>0</v>
      </c>
      <c r="H50" s="26">
        <f>H51+H52</f>
        <v>0</v>
      </c>
      <c r="I50" s="26">
        <f>I51+I52</f>
        <v>0</v>
      </c>
      <c r="J50" s="96"/>
    </row>
    <row r="51" spans="1:10" s="5" customFormat="1" ht="30" hidden="1">
      <c r="A51" s="44" t="s">
        <v>125</v>
      </c>
      <c r="B51" s="23" t="s">
        <v>52</v>
      </c>
      <c r="C51" s="23" t="s">
        <v>21</v>
      </c>
      <c r="D51" s="23" t="s">
        <v>23</v>
      </c>
      <c r="E51" s="23" t="s">
        <v>445</v>
      </c>
      <c r="F51" s="23" t="s">
        <v>84</v>
      </c>
      <c r="G51" s="39">
        <f t="shared" si="2"/>
        <v>0</v>
      </c>
      <c r="H51" s="26"/>
      <c r="I51" s="90"/>
      <c r="J51" s="96"/>
    </row>
    <row r="52" spans="1:10" s="5" customFormat="1" ht="60" hidden="1">
      <c r="A52" s="44" t="s">
        <v>127</v>
      </c>
      <c r="B52" s="23" t="s">
        <v>52</v>
      </c>
      <c r="C52" s="23" t="s">
        <v>21</v>
      </c>
      <c r="D52" s="23" t="s">
        <v>23</v>
      </c>
      <c r="E52" s="23" t="s">
        <v>445</v>
      </c>
      <c r="F52" s="23" t="s">
        <v>126</v>
      </c>
      <c r="G52" s="39">
        <f t="shared" si="2"/>
        <v>0</v>
      </c>
      <c r="H52" s="26"/>
      <c r="I52" s="90"/>
      <c r="J52" s="96"/>
    </row>
    <row r="53" spans="1:10" s="5" customFormat="1" ht="30">
      <c r="A53" s="51" t="s">
        <v>261</v>
      </c>
      <c r="B53" s="14" t="s">
        <v>52</v>
      </c>
      <c r="C53" s="14" t="s">
        <v>21</v>
      </c>
      <c r="D53" s="14" t="s">
        <v>23</v>
      </c>
      <c r="E53" s="14" t="s">
        <v>131</v>
      </c>
      <c r="F53" s="14"/>
      <c r="G53" s="39">
        <f>H53-I53</f>
        <v>0</v>
      </c>
      <c r="H53" s="26">
        <f>H54+H55+H56+H57</f>
        <v>305.7</v>
      </c>
      <c r="I53" s="26">
        <f>I54+I55+I56+I57</f>
        <v>305.7</v>
      </c>
      <c r="J53" s="96"/>
    </row>
    <row r="54" spans="1:10" s="5" customFormat="1" ht="30">
      <c r="A54" s="51" t="s">
        <v>125</v>
      </c>
      <c r="B54" s="14" t="s">
        <v>52</v>
      </c>
      <c r="C54" s="14" t="s">
        <v>21</v>
      </c>
      <c r="D54" s="14" t="s">
        <v>23</v>
      </c>
      <c r="E54" s="14" t="s">
        <v>131</v>
      </c>
      <c r="F54" s="14" t="s">
        <v>84</v>
      </c>
      <c r="G54" s="39">
        <f>H54-I54</f>
        <v>0</v>
      </c>
      <c r="H54" s="26">
        <v>244.6</v>
      </c>
      <c r="I54" s="90">
        <v>244.6</v>
      </c>
      <c r="J54" s="96"/>
    </row>
    <row r="55" spans="1:10" s="5" customFormat="1" ht="47.25" customHeight="1" hidden="1">
      <c r="A55" s="51" t="s">
        <v>97</v>
      </c>
      <c r="B55" s="14" t="s">
        <v>52</v>
      </c>
      <c r="C55" s="14" t="s">
        <v>21</v>
      </c>
      <c r="D55" s="14" t="s">
        <v>23</v>
      </c>
      <c r="E55" s="14" t="s">
        <v>131</v>
      </c>
      <c r="F55" s="14" t="s">
        <v>96</v>
      </c>
      <c r="G55" s="39">
        <f>H55-I55</f>
        <v>0</v>
      </c>
      <c r="H55" s="26"/>
      <c r="I55" s="90"/>
      <c r="J55" s="96"/>
    </row>
    <row r="56" spans="1:10" s="5" customFormat="1" ht="47.25" customHeight="1">
      <c r="A56" s="51" t="s">
        <v>127</v>
      </c>
      <c r="B56" s="14" t="s">
        <v>52</v>
      </c>
      <c r="C56" s="14" t="s">
        <v>21</v>
      </c>
      <c r="D56" s="14" t="s">
        <v>23</v>
      </c>
      <c r="E56" s="14" t="s">
        <v>131</v>
      </c>
      <c r="F56" s="14" t="s">
        <v>126</v>
      </c>
      <c r="G56" s="39">
        <f>H56-I56</f>
        <v>0</v>
      </c>
      <c r="H56" s="26">
        <f>49.9+11.2</f>
        <v>61.099999999999994</v>
      </c>
      <c r="I56" s="90">
        <v>61.1</v>
      </c>
      <c r="J56" s="96"/>
    </row>
    <row r="57" spans="1:10" s="5" customFormat="1" ht="45" hidden="1">
      <c r="A57" s="49" t="s">
        <v>82</v>
      </c>
      <c r="B57" s="14" t="s">
        <v>52</v>
      </c>
      <c r="C57" s="14" t="s">
        <v>21</v>
      </c>
      <c r="D57" s="14" t="s">
        <v>23</v>
      </c>
      <c r="E57" s="14" t="s">
        <v>131</v>
      </c>
      <c r="F57" s="63" t="s">
        <v>81</v>
      </c>
      <c r="G57" s="39">
        <f>H57-I57</f>
        <v>0</v>
      </c>
      <c r="H57" s="26"/>
      <c r="I57" s="90"/>
      <c r="J57" s="96"/>
    </row>
    <row r="58" spans="1:10" s="5" customFormat="1" ht="30.75" customHeight="1">
      <c r="A58" s="51" t="s">
        <v>262</v>
      </c>
      <c r="B58" s="14" t="s">
        <v>52</v>
      </c>
      <c r="C58" s="14" t="s">
        <v>21</v>
      </c>
      <c r="D58" s="14" t="s">
        <v>23</v>
      </c>
      <c r="E58" s="14" t="s">
        <v>132</v>
      </c>
      <c r="F58" s="14"/>
      <c r="G58" s="39">
        <f aca="true" t="shared" si="3" ref="G58:G70">H58-I58</f>
        <v>0</v>
      </c>
      <c r="H58" s="26">
        <f>H62+H59+H60+H61</f>
        <v>678.5</v>
      </c>
      <c r="I58" s="26">
        <f>I62+I59+I60+I61</f>
        <v>678.5</v>
      </c>
      <c r="J58" s="95"/>
    </row>
    <row r="59" spans="1:10" s="5" customFormat="1" ht="43.5" customHeight="1">
      <c r="A59" s="51" t="s">
        <v>85</v>
      </c>
      <c r="B59" s="14" t="s">
        <v>52</v>
      </c>
      <c r="C59" s="14" t="s">
        <v>21</v>
      </c>
      <c r="D59" s="14" t="s">
        <v>23</v>
      </c>
      <c r="E59" s="14" t="s">
        <v>132</v>
      </c>
      <c r="F59" s="14" t="s">
        <v>84</v>
      </c>
      <c r="G59" s="39">
        <f t="shared" si="3"/>
        <v>0</v>
      </c>
      <c r="H59" s="26">
        <f>557.5-5+5</f>
        <v>557.5</v>
      </c>
      <c r="I59" s="90">
        <v>557.5</v>
      </c>
      <c r="J59" s="95"/>
    </row>
    <row r="60" spans="1:10" s="5" customFormat="1" ht="33.75" customHeight="1" hidden="1">
      <c r="A60" s="51" t="s">
        <v>97</v>
      </c>
      <c r="B60" s="14" t="s">
        <v>52</v>
      </c>
      <c r="C60" s="14" t="s">
        <v>21</v>
      </c>
      <c r="D60" s="14" t="s">
        <v>23</v>
      </c>
      <c r="E60" s="14" t="s">
        <v>132</v>
      </c>
      <c r="F60" s="14" t="s">
        <v>96</v>
      </c>
      <c r="G60" s="39">
        <f t="shared" si="3"/>
        <v>0</v>
      </c>
      <c r="H60" s="26"/>
      <c r="I60" s="90"/>
      <c r="J60" s="95"/>
    </row>
    <row r="61" spans="1:10" s="5" customFormat="1" ht="33.75" customHeight="1">
      <c r="A61" s="51" t="s">
        <v>127</v>
      </c>
      <c r="B61" s="14" t="s">
        <v>52</v>
      </c>
      <c r="C61" s="14" t="s">
        <v>21</v>
      </c>
      <c r="D61" s="14" t="s">
        <v>23</v>
      </c>
      <c r="E61" s="14" t="s">
        <v>132</v>
      </c>
      <c r="F61" s="14" t="s">
        <v>126</v>
      </c>
      <c r="G61" s="39">
        <f t="shared" si="3"/>
        <v>0</v>
      </c>
      <c r="H61" s="26">
        <v>121</v>
      </c>
      <c r="I61" s="90">
        <v>121</v>
      </c>
      <c r="J61" s="95"/>
    </row>
    <row r="62" spans="1:10" s="5" customFormat="1" ht="45" hidden="1">
      <c r="A62" s="49" t="s">
        <v>82</v>
      </c>
      <c r="B62" s="14" t="s">
        <v>52</v>
      </c>
      <c r="C62" s="14" t="s">
        <v>21</v>
      </c>
      <c r="D62" s="14" t="s">
        <v>23</v>
      </c>
      <c r="E62" s="14" t="s">
        <v>132</v>
      </c>
      <c r="F62" s="63" t="s">
        <v>81</v>
      </c>
      <c r="G62" s="39">
        <f t="shared" si="3"/>
        <v>0</v>
      </c>
      <c r="H62" s="26"/>
      <c r="I62" s="90"/>
      <c r="J62" s="95"/>
    </row>
    <row r="63" spans="1:10" s="5" customFormat="1" ht="43.5" customHeight="1">
      <c r="A63" s="51" t="s">
        <v>263</v>
      </c>
      <c r="B63" s="14" t="s">
        <v>52</v>
      </c>
      <c r="C63" s="14" t="s">
        <v>21</v>
      </c>
      <c r="D63" s="14" t="s">
        <v>23</v>
      </c>
      <c r="E63" s="14" t="s">
        <v>133</v>
      </c>
      <c r="F63" s="14"/>
      <c r="G63" s="39">
        <f t="shared" si="3"/>
        <v>0</v>
      </c>
      <c r="H63" s="26">
        <f>H67+H64+H65+H66</f>
        <v>325.8</v>
      </c>
      <c r="I63" s="26">
        <f>I67+I64+I65+I66</f>
        <v>325.8</v>
      </c>
      <c r="J63" s="95"/>
    </row>
    <row r="64" spans="1:10" s="5" customFormat="1" ht="30">
      <c r="A64" s="51" t="s">
        <v>125</v>
      </c>
      <c r="B64" s="14" t="s">
        <v>52</v>
      </c>
      <c r="C64" s="14" t="s">
        <v>21</v>
      </c>
      <c r="D64" s="14" t="s">
        <v>23</v>
      </c>
      <c r="E64" s="14" t="s">
        <v>133</v>
      </c>
      <c r="F64" s="14" t="s">
        <v>84</v>
      </c>
      <c r="G64" s="39">
        <f t="shared" si="3"/>
        <v>0</v>
      </c>
      <c r="H64" s="26">
        <f>260+11.6</f>
        <v>271.6</v>
      </c>
      <c r="I64" s="26">
        <f>260+11.6</f>
        <v>271.6</v>
      </c>
      <c r="J64" s="95"/>
    </row>
    <row r="65" spans="1:10" s="5" customFormat="1" ht="45" hidden="1">
      <c r="A65" s="51" t="s">
        <v>97</v>
      </c>
      <c r="B65" s="14" t="s">
        <v>52</v>
      </c>
      <c r="C65" s="14" t="s">
        <v>21</v>
      </c>
      <c r="D65" s="14" t="s">
        <v>23</v>
      </c>
      <c r="E65" s="14" t="s">
        <v>133</v>
      </c>
      <c r="F65" s="14" t="s">
        <v>96</v>
      </c>
      <c r="G65" s="39">
        <f t="shared" si="3"/>
        <v>0</v>
      </c>
      <c r="H65" s="26"/>
      <c r="I65" s="90"/>
      <c r="J65" s="95"/>
    </row>
    <row r="66" spans="1:10" s="5" customFormat="1" ht="60">
      <c r="A66" s="51" t="s">
        <v>127</v>
      </c>
      <c r="B66" s="14" t="s">
        <v>52</v>
      </c>
      <c r="C66" s="14" t="s">
        <v>21</v>
      </c>
      <c r="D66" s="14" t="s">
        <v>23</v>
      </c>
      <c r="E66" s="14" t="s">
        <v>133</v>
      </c>
      <c r="F66" s="14" t="s">
        <v>126</v>
      </c>
      <c r="G66" s="39">
        <f t="shared" si="3"/>
        <v>0</v>
      </c>
      <c r="H66" s="26">
        <v>54.2</v>
      </c>
      <c r="I66" s="90">
        <v>54.2</v>
      </c>
      <c r="J66" s="95"/>
    </row>
    <row r="67" spans="1:10" s="5" customFormat="1" ht="45" hidden="1">
      <c r="A67" s="49" t="s">
        <v>82</v>
      </c>
      <c r="B67" s="14" t="s">
        <v>52</v>
      </c>
      <c r="C67" s="14" t="s">
        <v>21</v>
      </c>
      <c r="D67" s="14" t="s">
        <v>23</v>
      </c>
      <c r="E67" s="14" t="s">
        <v>133</v>
      </c>
      <c r="F67" s="63" t="s">
        <v>81</v>
      </c>
      <c r="G67" s="39">
        <f t="shared" si="3"/>
        <v>0</v>
      </c>
      <c r="H67" s="26"/>
      <c r="I67" s="90"/>
      <c r="J67" s="95"/>
    </row>
    <row r="68" spans="1:10" s="5" customFormat="1" ht="60">
      <c r="A68" s="51" t="s">
        <v>264</v>
      </c>
      <c r="B68" s="14" t="s">
        <v>52</v>
      </c>
      <c r="C68" s="14" t="s">
        <v>21</v>
      </c>
      <c r="D68" s="14" t="s">
        <v>23</v>
      </c>
      <c r="E68" s="14" t="s">
        <v>134</v>
      </c>
      <c r="F68" s="14"/>
      <c r="G68" s="39">
        <f t="shared" si="3"/>
        <v>0</v>
      </c>
      <c r="H68" s="26">
        <f>H69+H70</f>
        <v>271.9</v>
      </c>
      <c r="I68" s="26">
        <f>I69+I70</f>
        <v>271.9</v>
      </c>
      <c r="J68" s="95"/>
    </row>
    <row r="69" spans="1:10" s="5" customFormat="1" ht="45">
      <c r="A69" s="49" t="s">
        <v>82</v>
      </c>
      <c r="B69" s="14" t="s">
        <v>52</v>
      </c>
      <c r="C69" s="14" t="s">
        <v>21</v>
      </c>
      <c r="D69" s="14" t="s">
        <v>23</v>
      </c>
      <c r="E69" s="14" t="s">
        <v>134</v>
      </c>
      <c r="F69" s="63" t="s">
        <v>81</v>
      </c>
      <c r="G69" s="39">
        <f t="shared" si="3"/>
        <v>0</v>
      </c>
      <c r="H69" s="26">
        <v>196.9</v>
      </c>
      <c r="I69" s="90">
        <v>196.9</v>
      </c>
      <c r="J69" s="95"/>
    </row>
    <row r="70" spans="1:10" s="5" customFormat="1" ht="15">
      <c r="A70" s="49" t="s">
        <v>405</v>
      </c>
      <c r="B70" s="14" t="s">
        <v>52</v>
      </c>
      <c r="C70" s="14" t="s">
        <v>21</v>
      </c>
      <c r="D70" s="14" t="s">
        <v>23</v>
      </c>
      <c r="E70" s="14" t="s">
        <v>134</v>
      </c>
      <c r="F70" s="63" t="s">
        <v>404</v>
      </c>
      <c r="G70" s="39">
        <f t="shared" si="3"/>
        <v>0</v>
      </c>
      <c r="H70" s="26">
        <v>75</v>
      </c>
      <c r="I70" s="90">
        <v>75</v>
      </c>
      <c r="J70" s="95"/>
    </row>
    <row r="71" spans="1:10" s="16" customFormat="1" ht="14.25">
      <c r="A71" s="75" t="s">
        <v>8</v>
      </c>
      <c r="B71" s="15" t="s">
        <v>52</v>
      </c>
      <c r="C71" s="15" t="s">
        <v>21</v>
      </c>
      <c r="D71" s="15" t="s">
        <v>42</v>
      </c>
      <c r="E71" s="15"/>
      <c r="F71" s="15"/>
      <c r="G71" s="39">
        <f aca="true" t="shared" si="4" ref="G71:G89">H71-I71</f>
        <v>0</v>
      </c>
      <c r="H71" s="24">
        <f aca="true" t="shared" si="5" ref="H71:I73">H72</f>
        <v>72.7</v>
      </c>
      <c r="I71" s="24">
        <f t="shared" si="5"/>
        <v>72.7</v>
      </c>
      <c r="J71" s="97"/>
    </row>
    <row r="72" spans="1:10" s="5" customFormat="1" ht="33" customHeight="1">
      <c r="A72" s="71" t="s">
        <v>87</v>
      </c>
      <c r="B72" s="23" t="s">
        <v>52</v>
      </c>
      <c r="C72" s="23" t="s">
        <v>21</v>
      </c>
      <c r="D72" s="23" t="s">
        <v>42</v>
      </c>
      <c r="E72" s="23" t="s">
        <v>135</v>
      </c>
      <c r="F72" s="14"/>
      <c r="G72" s="39">
        <f t="shared" si="4"/>
        <v>0</v>
      </c>
      <c r="H72" s="26">
        <f t="shared" si="5"/>
        <v>72.7</v>
      </c>
      <c r="I72" s="26">
        <f t="shared" si="5"/>
        <v>72.7</v>
      </c>
      <c r="J72" s="96"/>
    </row>
    <row r="73" spans="1:10" s="5" customFormat="1" ht="62.25" customHeight="1">
      <c r="A73" s="162" t="s">
        <v>265</v>
      </c>
      <c r="B73" s="8" t="s">
        <v>52</v>
      </c>
      <c r="C73" s="8" t="s">
        <v>21</v>
      </c>
      <c r="D73" s="8" t="s">
        <v>42</v>
      </c>
      <c r="E73" s="8" t="s">
        <v>205</v>
      </c>
      <c r="F73" s="8"/>
      <c r="G73" s="39">
        <f>H73-I73</f>
        <v>0</v>
      </c>
      <c r="H73" s="26">
        <f t="shared" si="5"/>
        <v>72.7</v>
      </c>
      <c r="I73" s="26">
        <f t="shared" si="5"/>
        <v>72.7</v>
      </c>
      <c r="J73" s="96"/>
    </row>
    <row r="74" spans="1:10" s="5" customFormat="1" ht="46.5" customHeight="1">
      <c r="A74" s="49" t="s">
        <v>82</v>
      </c>
      <c r="B74" s="8" t="s">
        <v>52</v>
      </c>
      <c r="C74" s="8" t="s">
        <v>21</v>
      </c>
      <c r="D74" s="8" t="s">
        <v>42</v>
      </c>
      <c r="E74" s="8" t="s">
        <v>205</v>
      </c>
      <c r="F74" s="8" t="s">
        <v>81</v>
      </c>
      <c r="G74" s="39">
        <f>H74-I74</f>
        <v>0</v>
      </c>
      <c r="H74" s="26">
        <v>72.7</v>
      </c>
      <c r="I74" s="90">
        <v>72.7</v>
      </c>
      <c r="J74" s="96"/>
    </row>
    <row r="75" spans="1:10" s="16" customFormat="1" ht="45" customHeight="1">
      <c r="A75" s="75" t="s">
        <v>10</v>
      </c>
      <c r="B75" s="20" t="s">
        <v>52</v>
      </c>
      <c r="C75" s="15" t="s">
        <v>21</v>
      </c>
      <c r="D75" s="15" t="s">
        <v>34</v>
      </c>
      <c r="E75" s="15"/>
      <c r="F75" s="15"/>
      <c r="G75" s="39">
        <f t="shared" si="4"/>
        <v>0</v>
      </c>
      <c r="H75" s="24">
        <f>H76</f>
        <v>3384.3</v>
      </c>
      <c r="I75" s="24">
        <f>I76</f>
        <v>3384.3</v>
      </c>
      <c r="J75" s="105"/>
    </row>
    <row r="76" spans="1:10" s="19" customFormat="1" ht="21" customHeight="1">
      <c r="A76" s="49" t="s">
        <v>86</v>
      </c>
      <c r="B76" s="23" t="s">
        <v>52</v>
      </c>
      <c r="C76" s="23" t="s">
        <v>21</v>
      </c>
      <c r="D76" s="23" t="s">
        <v>34</v>
      </c>
      <c r="E76" s="23" t="s">
        <v>129</v>
      </c>
      <c r="F76" s="23"/>
      <c r="G76" s="39">
        <f t="shared" si="4"/>
        <v>0</v>
      </c>
      <c r="H76" s="27">
        <f>H77+H82</f>
        <v>3384.3</v>
      </c>
      <c r="I76" s="27">
        <f>I77+I82</f>
        <v>3384.3</v>
      </c>
      <c r="J76" s="99"/>
    </row>
    <row r="77" spans="1:10" s="9" customFormat="1" ht="33.75" customHeight="1">
      <c r="A77" s="49" t="s">
        <v>79</v>
      </c>
      <c r="B77" s="14" t="s">
        <v>52</v>
      </c>
      <c r="C77" s="14" t="s">
        <v>21</v>
      </c>
      <c r="D77" s="14" t="s">
        <v>34</v>
      </c>
      <c r="E77" s="14" t="s">
        <v>130</v>
      </c>
      <c r="F77" s="14"/>
      <c r="G77" s="39">
        <f t="shared" si="4"/>
        <v>0</v>
      </c>
      <c r="H77" s="27">
        <f>H78+H79+H81+H80</f>
        <v>3384.3</v>
      </c>
      <c r="I77" s="27">
        <f>I78+I79+I81+I80</f>
        <v>3384.3</v>
      </c>
      <c r="J77" s="99"/>
    </row>
    <row r="78" spans="1:10" s="9" customFormat="1" ht="30">
      <c r="A78" s="51" t="s">
        <v>125</v>
      </c>
      <c r="B78" s="14" t="s">
        <v>52</v>
      </c>
      <c r="C78" s="14" t="s">
        <v>21</v>
      </c>
      <c r="D78" s="14" t="s">
        <v>34</v>
      </c>
      <c r="E78" s="14" t="s">
        <v>130</v>
      </c>
      <c r="F78" s="63" t="s">
        <v>84</v>
      </c>
      <c r="G78" s="39">
        <f t="shared" si="4"/>
        <v>0</v>
      </c>
      <c r="H78" s="27">
        <v>2522.5</v>
      </c>
      <c r="I78" s="93">
        <v>2522.5</v>
      </c>
      <c r="J78" s="96"/>
    </row>
    <row r="79" spans="1:10" s="9" customFormat="1" ht="46.5" customHeight="1" hidden="1">
      <c r="A79" s="51" t="s">
        <v>97</v>
      </c>
      <c r="B79" s="14" t="s">
        <v>52</v>
      </c>
      <c r="C79" s="14" t="s">
        <v>21</v>
      </c>
      <c r="D79" s="14" t="s">
        <v>34</v>
      </c>
      <c r="E79" s="14" t="s">
        <v>130</v>
      </c>
      <c r="F79" s="63" t="s">
        <v>96</v>
      </c>
      <c r="G79" s="39">
        <f t="shared" si="4"/>
        <v>0</v>
      </c>
      <c r="H79" s="27"/>
      <c r="I79" s="93"/>
      <c r="J79" s="96"/>
    </row>
    <row r="80" spans="1:10" s="9" customFormat="1" ht="46.5" customHeight="1">
      <c r="A80" s="51" t="s">
        <v>127</v>
      </c>
      <c r="B80" s="14" t="s">
        <v>52</v>
      </c>
      <c r="C80" s="14" t="s">
        <v>21</v>
      </c>
      <c r="D80" s="14" t="s">
        <v>34</v>
      </c>
      <c r="E80" s="14" t="s">
        <v>130</v>
      </c>
      <c r="F80" s="63" t="s">
        <v>126</v>
      </c>
      <c r="G80" s="39">
        <f t="shared" si="4"/>
        <v>0</v>
      </c>
      <c r="H80" s="27">
        <v>761.8</v>
      </c>
      <c r="I80" s="93">
        <v>761.8</v>
      </c>
      <c r="J80" s="96"/>
    </row>
    <row r="81" spans="1:10" s="9" customFormat="1" ht="46.5" customHeight="1">
      <c r="A81" s="49" t="s">
        <v>82</v>
      </c>
      <c r="B81" s="14" t="s">
        <v>52</v>
      </c>
      <c r="C81" s="14" t="s">
        <v>21</v>
      </c>
      <c r="D81" s="14" t="s">
        <v>34</v>
      </c>
      <c r="E81" s="14" t="s">
        <v>130</v>
      </c>
      <c r="F81" s="63" t="s">
        <v>81</v>
      </c>
      <c r="G81" s="39">
        <f t="shared" si="4"/>
        <v>0</v>
      </c>
      <c r="H81" s="27">
        <v>100</v>
      </c>
      <c r="I81" s="93">
        <v>100</v>
      </c>
      <c r="J81" s="96"/>
    </row>
    <row r="82" spans="1:10" s="9" customFormat="1" ht="46.5" customHeight="1" hidden="1">
      <c r="A82" s="44" t="s">
        <v>444</v>
      </c>
      <c r="B82" s="23" t="s">
        <v>52</v>
      </c>
      <c r="C82" s="23" t="s">
        <v>21</v>
      </c>
      <c r="D82" s="23" t="s">
        <v>34</v>
      </c>
      <c r="E82" s="23" t="s">
        <v>445</v>
      </c>
      <c r="F82" s="23"/>
      <c r="G82" s="39">
        <f t="shared" si="4"/>
        <v>0</v>
      </c>
      <c r="H82" s="27">
        <f>H83+H84</f>
        <v>0</v>
      </c>
      <c r="I82" s="27">
        <f>I83+I84</f>
        <v>0</v>
      </c>
      <c r="J82" s="96"/>
    </row>
    <row r="83" spans="1:10" s="9" customFormat="1" ht="46.5" customHeight="1" hidden="1">
      <c r="A83" s="44" t="s">
        <v>125</v>
      </c>
      <c r="B83" s="23" t="s">
        <v>52</v>
      </c>
      <c r="C83" s="23" t="s">
        <v>21</v>
      </c>
      <c r="D83" s="23" t="s">
        <v>34</v>
      </c>
      <c r="E83" s="23" t="s">
        <v>445</v>
      </c>
      <c r="F83" s="23" t="s">
        <v>84</v>
      </c>
      <c r="G83" s="39">
        <f t="shared" si="4"/>
        <v>0</v>
      </c>
      <c r="H83" s="27"/>
      <c r="I83" s="93"/>
      <c r="J83" s="96"/>
    </row>
    <row r="84" spans="1:10" s="9" customFormat="1" ht="46.5" customHeight="1" hidden="1">
      <c r="A84" s="44" t="s">
        <v>127</v>
      </c>
      <c r="B84" s="23" t="s">
        <v>52</v>
      </c>
      <c r="C84" s="23" t="s">
        <v>21</v>
      </c>
      <c r="D84" s="23" t="s">
        <v>34</v>
      </c>
      <c r="E84" s="23" t="s">
        <v>445</v>
      </c>
      <c r="F84" s="23" t="s">
        <v>126</v>
      </c>
      <c r="G84" s="39">
        <f t="shared" si="4"/>
        <v>0</v>
      </c>
      <c r="H84" s="27"/>
      <c r="I84" s="93"/>
      <c r="J84" s="96"/>
    </row>
    <row r="85" spans="1:10" s="9" customFormat="1" ht="15.75" customHeight="1">
      <c r="A85" s="50" t="s">
        <v>36</v>
      </c>
      <c r="B85" s="7" t="s">
        <v>52</v>
      </c>
      <c r="C85" s="7" t="s">
        <v>21</v>
      </c>
      <c r="D85" s="7" t="s">
        <v>39</v>
      </c>
      <c r="E85" s="7"/>
      <c r="F85" s="7"/>
      <c r="G85" s="39">
        <f t="shared" si="4"/>
        <v>0</v>
      </c>
      <c r="H85" s="25">
        <f>H86</f>
        <v>10</v>
      </c>
      <c r="I85" s="92">
        <f>I86</f>
        <v>10</v>
      </c>
      <c r="J85" s="106"/>
    </row>
    <row r="86" spans="1:10" s="9" customFormat="1" ht="30">
      <c r="A86" s="71" t="s">
        <v>87</v>
      </c>
      <c r="B86" s="8" t="s">
        <v>52</v>
      </c>
      <c r="C86" s="8" t="s">
        <v>21</v>
      </c>
      <c r="D86" s="8" t="s">
        <v>39</v>
      </c>
      <c r="E86" s="8" t="s">
        <v>135</v>
      </c>
      <c r="F86" s="8"/>
      <c r="G86" s="39">
        <f t="shared" si="4"/>
        <v>0</v>
      </c>
      <c r="H86" s="27">
        <f>H88</f>
        <v>10</v>
      </c>
      <c r="I86" s="93">
        <f>I88</f>
        <v>10</v>
      </c>
      <c r="J86" s="99"/>
    </row>
    <row r="87" spans="1:10" s="9" customFormat="1" ht="15.75" customHeight="1">
      <c r="A87" s="49" t="s">
        <v>6</v>
      </c>
      <c r="B87" s="8" t="s">
        <v>52</v>
      </c>
      <c r="C87" s="8" t="s">
        <v>21</v>
      </c>
      <c r="D87" s="8" t="s">
        <v>39</v>
      </c>
      <c r="E87" s="8" t="s">
        <v>136</v>
      </c>
      <c r="F87" s="8"/>
      <c r="G87" s="39">
        <f t="shared" si="4"/>
        <v>0</v>
      </c>
      <c r="H87" s="27">
        <f>H88</f>
        <v>10</v>
      </c>
      <c r="I87" s="93">
        <f>I88</f>
        <v>10</v>
      </c>
      <c r="J87" s="99"/>
    </row>
    <row r="88" spans="1:10" s="9" customFormat="1" ht="15">
      <c r="A88" s="49" t="s">
        <v>230</v>
      </c>
      <c r="B88" s="8" t="s">
        <v>52</v>
      </c>
      <c r="C88" s="8" t="s">
        <v>21</v>
      </c>
      <c r="D88" s="8" t="s">
        <v>39</v>
      </c>
      <c r="E88" s="8" t="s">
        <v>136</v>
      </c>
      <c r="F88" s="62" t="s">
        <v>231</v>
      </c>
      <c r="G88" s="39">
        <f t="shared" si="4"/>
        <v>0</v>
      </c>
      <c r="H88" s="27">
        <v>10</v>
      </c>
      <c r="I88" s="93">
        <v>10</v>
      </c>
      <c r="J88" s="96"/>
    </row>
    <row r="89" spans="1:11" s="9" customFormat="1" ht="14.25">
      <c r="A89" s="50" t="s">
        <v>48</v>
      </c>
      <c r="B89" s="7" t="s">
        <v>52</v>
      </c>
      <c r="C89" s="7" t="s">
        <v>21</v>
      </c>
      <c r="D89" s="7" t="s">
        <v>35</v>
      </c>
      <c r="E89" s="7"/>
      <c r="F89" s="7"/>
      <c r="G89" s="39">
        <f t="shared" si="4"/>
        <v>-1933.742999999995</v>
      </c>
      <c r="H89" s="25">
        <f>H90+H93+H96+H99+H103+H133+H122+H112+H106+H109</f>
        <v>35491.357</v>
      </c>
      <c r="I89" s="25">
        <f>I90+I93+I96+I99+I103+I133+I122+I112+I106+I109</f>
        <v>37425.1</v>
      </c>
      <c r="J89" s="106"/>
      <c r="K89" s="29"/>
    </row>
    <row r="90" spans="1:10" s="5" customFormat="1" ht="57" hidden="1">
      <c r="A90" s="112" t="s">
        <v>292</v>
      </c>
      <c r="B90" s="8" t="s">
        <v>52</v>
      </c>
      <c r="C90" s="8" t="s">
        <v>21</v>
      </c>
      <c r="D90" s="8" t="s">
        <v>35</v>
      </c>
      <c r="E90" s="8" t="s">
        <v>139</v>
      </c>
      <c r="F90" s="8"/>
      <c r="G90" s="39">
        <f aca="true" t="shared" si="6" ref="G90:G102">H90-I90</f>
        <v>0</v>
      </c>
      <c r="H90" s="26">
        <f>H91</f>
        <v>0</v>
      </c>
      <c r="I90" s="90">
        <f>I91</f>
        <v>0</v>
      </c>
      <c r="J90" s="96"/>
    </row>
    <row r="91" spans="1:10" s="5" customFormat="1" ht="30" hidden="1">
      <c r="A91" s="51" t="s">
        <v>200</v>
      </c>
      <c r="B91" s="8" t="s">
        <v>52</v>
      </c>
      <c r="C91" s="8" t="s">
        <v>21</v>
      </c>
      <c r="D91" s="8" t="s">
        <v>35</v>
      </c>
      <c r="E91" s="8" t="s">
        <v>140</v>
      </c>
      <c r="F91" s="8"/>
      <c r="G91" s="39">
        <f t="shared" si="6"/>
        <v>0</v>
      </c>
      <c r="H91" s="26">
        <f>H92</f>
        <v>0</v>
      </c>
      <c r="I91" s="90">
        <f>I92</f>
        <v>0</v>
      </c>
      <c r="J91" s="96"/>
    </row>
    <row r="92" spans="1:10" s="5" customFormat="1" ht="45.75" customHeight="1" hidden="1">
      <c r="A92" s="49" t="s">
        <v>82</v>
      </c>
      <c r="B92" s="8" t="s">
        <v>52</v>
      </c>
      <c r="C92" s="8" t="s">
        <v>21</v>
      </c>
      <c r="D92" s="8" t="s">
        <v>35</v>
      </c>
      <c r="E92" s="8" t="s">
        <v>140</v>
      </c>
      <c r="F92" s="8" t="s">
        <v>81</v>
      </c>
      <c r="G92" s="39">
        <f t="shared" si="6"/>
        <v>0</v>
      </c>
      <c r="H92" s="150"/>
      <c r="I92" s="146"/>
      <c r="J92" s="96"/>
    </row>
    <row r="93" spans="1:10" s="5" customFormat="1" ht="51" customHeight="1">
      <c r="A93" s="153" t="s">
        <v>293</v>
      </c>
      <c r="B93" s="8" t="s">
        <v>52</v>
      </c>
      <c r="C93" s="8" t="s">
        <v>21</v>
      </c>
      <c r="D93" s="8" t="s">
        <v>35</v>
      </c>
      <c r="E93" s="8" t="s">
        <v>141</v>
      </c>
      <c r="F93" s="8"/>
      <c r="G93" s="39">
        <f t="shared" si="6"/>
        <v>0</v>
      </c>
      <c r="H93" s="26">
        <f>H94</f>
        <v>5</v>
      </c>
      <c r="I93" s="90">
        <f>I94</f>
        <v>5</v>
      </c>
      <c r="J93" s="95"/>
    </row>
    <row r="94" spans="1:10" s="19" customFormat="1" ht="18" customHeight="1">
      <c r="A94" s="51" t="s">
        <v>111</v>
      </c>
      <c r="B94" s="18" t="s">
        <v>52</v>
      </c>
      <c r="C94" s="18" t="s">
        <v>21</v>
      </c>
      <c r="D94" s="18" t="s">
        <v>35</v>
      </c>
      <c r="E94" s="18" t="s">
        <v>142</v>
      </c>
      <c r="F94" s="18"/>
      <c r="G94" s="39">
        <f t="shared" si="6"/>
        <v>0</v>
      </c>
      <c r="H94" s="27">
        <f>H95</f>
        <v>5</v>
      </c>
      <c r="I94" s="93">
        <f>I95</f>
        <v>5</v>
      </c>
      <c r="J94" s="99"/>
    </row>
    <row r="95" spans="1:10" s="5" customFormat="1" ht="45">
      <c r="A95" s="49" t="s">
        <v>82</v>
      </c>
      <c r="B95" s="8" t="s">
        <v>52</v>
      </c>
      <c r="C95" s="8" t="s">
        <v>21</v>
      </c>
      <c r="D95" s="8" t="s">
        <v>35</v>
      </c>
      <c r="E95" s="8" t="s">
        <v>142</v>
      </c>
      <c r="F95" s="8" t="s">
        <v>81</v>
      </c>
      <c r="G95" s="39">
        <f t="shared" si="6"/>
        <v>0</v>
      </c>
      <c r="H95" s="26">
        <v>5</v>
      </c>
      <c r="I95" s="90">
        <v>5</v>
      </c>
      <c r="J95" s="96"/>
    </row>
    <row r="96" spans="1:10" s="5" customFormat="1" ht="72.75" customHeight="1">
      <c r="A96" s="74" t="s">
        <v>294</v>
      </c>
      <c r="B96" s="8" t="s">
        <v>52</v>
      </c>
      <c r="C96" s="8" t="s">
        <v>21</v>
      </c>
      <c r="D96" s="8" t="s">
        <v>35</v>
      </c>
      <c r="E96" s="8" t="s">
        <v>143</v>
      </c>
      <c r="F96" s="8"/>
      <c r="G96" s="39">
        <f t="shared" si="6"/>
        <v>0</v>
      </c>
      <c r="H96" s="26">
        <f>H97</f>
        <v>30</v>
      </c>
      <c r="I96" s="90">
        <f>I97</f>
        <v>30</v>
      </c>
      <c r="J96" s="95"/>
    </row>
    <row r="97" spans="1:10" s="5" customFormat="1" ht="16.5" customHeight="1">
      <c r="A97" s="51" t="s">
        <v>122</v>
      </c>
      <c r="B97" s="8" t="s">
        <v>52</v>
      </c>
      <c r="C97" s="8" t="s">
        <v>21</v>
      </c>
      <c r="D97" s="8" t="s">
        <v>35</v>
      </c>
      <c r="E97" s="8" t="s">
        <v>144</v>
      </c>
      <c r="F97" s="8"/>
      <c r="G97" s="39">
        <f t="shared" si="6"/>
        <v>0</v>
      </c>
      <c r="H97" s="26">
        <f>H98</f>
        <v>30</v>
      </c>
      <c r="I97" s="90">
        <f>I98</f>
        <v>30</v>
      </c>
      <c r="J97" s="95"/>
    </row>
    <row r="98" spans="1:10" s="5" customFormat="1" ht="45">
      <c r="A98" s="49" t="s">
        <v>82</v>
      </c>
      <c r="B98" s="8" t="s">
        <v>52</v>
      </c>
      <c r="C98" s="8" t="s">
        <v>21</v>
      </c>
      <c r="D98" s="8" t="s">
        <v>35</v>
      </c>
      <c r="E98" s="8" t="s">
        <v>144</v>
      </c>
      <c r="F98" s="8" t="s">
        <v>81</v>
      </c>
      <c r="G98" s="39">
        <f t="shared" si="6"/>
        <v>0</v>
      </c>
      <c r="H98" s="26">
        <v>30</v>
      </c>
      <c r="I98" s="90">
        <v>30</v>
      </c>
      <c r="J98" s="96"/>
    </row>
    <row r="99" spans="1:10" s="5" customFormat="1" ht="42.75">
      <c r="A99" s="74" t="s">
        <v>295</v>
      </c>
      <c r="B99" s="8" t="s">
        <v>52</v>
      </c>
      <c r="C99" s="8" t="s">
        <v>21</v>
      </c>
      <c r="D99" s="8" t="s">
        <v>35</v>
      </c>
      <c r="E99" s="8" t="s">
        <v>145</v>
      </c>
      <c r="F99" s="8"/>
      <c r="G99" s="39">
        <f t="shared" si="6"/>
        <v>0</v>
      </c>
      <c r="H99" s="26">
        <f>H100</f>
        <v>187.6</v>
      </c>
      <c r="I99" s="90">
        <f>I100</f>
        <v>187.6</v>
      </c>
      <c r="J99" s="95"/>
    </row>
    <row r="100" spans="1:10" s="5" customFormat="1" ht="15">
      <c r="A100" s="51" t="s">
        <v>109</v>
      </c>
      <c r="B100" s="8" t="s">
        <v>52</v>
      </c>
      <c r="C100" s="8" t="s">
        <v>21</v>
      </c>
      <c r="D100" s="8" t="s">
        <v>35</v>
      </c>
      <c r="E100" s="8" t="s">
        <v>146</v>
      </c>
      <c r="F100" s="8"/>
      <c r="G100" s="39">
        <f t="shared" si="6"/>
        <v>0</v>
      </c>
      <c r="H100" s="26">
        <f>H101+H102</f>
        <v>187.6</v>
      </c>
      <c r="I100" s="26">
        <f>I101+I102</f>
        <v>187.6</v>
      </c>
      <c r="J100" s="95"/>
    </row>
    <row r="101" spans="1:10" s="5" customFormat="1" ht="45">
      <c r="A101" s="49" t="s">
        <v>82</v>
      </c>
      <c r="B101" s="8" t="s">
        <v>52</v>
      </c>
      <c r="C101" s="8" t="s">
        <v>21</v>
      </c>
      <c r="D101" s="8" t="s">
        <v>35</v>
      </c>
      <c r="E101" s="8" t="s">
        <v>146</v>
      </c>
      <c r="F101" s="8" t="s">
        <v>81</v>
      </c>
      <c r="G101" s="39">
        <f t="shared" si="6"/>
        <v>0</v>
      </c>
      <c r="H101" s="26">
        <v>187.6</v>
      </c>
      <c r="I101" s="90">
        <v>187.6</v>
      </c>
      <c r="J101" s="96"/>
    </row>
    <row r="102" spans="1:10" s="5" customFormat="1" ht="120" hidden="1">
      <c r="A102" s="51" t="s">
        <v>92</v>
      </c>
      <c r="B102" s="8" t="s">
        <v>52</v>
      </c>
      <c r="C102" s="8" t="s">
        <v>21</v>
      </c>
      <c r="D102" s="8" t="s">
        <v>35</v>
      </c>
      <c r="E102" s="8" t="s">
        <v>146</v>
      </c>
      <c r="F102" s="8" t="s">
        <v>93</v>
      </c>
      <c r="G102" s="39">
        <f t="shared" si="6"/>
        <v>0</v>
      </c>
      <c r="H102" s="26"/>
      <c r="I102" s="90"/>
      <c r="J102" s="96"/>
    </row>
    <row r="103" spans="1:10" s="5" customFormat="1" ht="57" hidden="1">
      <c r="A103" s="110" t="s">
        <v>330</v>
      </c>
      <c r="B103" s="8" t="s">
        <v>52</v>
      </c>
      <c r="C103" s="8" t="s">
        <v>21</v>
      </c>
      <c r="D103" s="8" t="s">
        <v>35</v>
      </c>
      <c r="E103" s="8" t="s">
        <v>147</v>
      </c>
      <c r="F103" s="8"/>
      <c r="G103" s="39">
        <f>H103-I103</f>
        <v>0</v>
      </c>
      <c r="H103" s="26">
        <f>H104</f>
        <v>0</v>
      </c>
      <c r="I103" s="26">
        <f>I104</f>
        <v>0</v>
      </c>
      <c r="J103" s="96"/>
    </row>
    <row r="104" spans="1:10" s="5" customFormat="1" ht="17.25" customHeight="1" hidden="1">
      <c r="A104" s="51" t="s">
        <v>116</v>
      </c>
      <c r="B104" s="8" t="s">
        <v>52</v>
      </c>
      <c r="C104" s="8" t="s">
        <v>21</v>
      </c>
      <c r="D104" s="8" t="s">
        <v>35</v>
      </c>
      <c r="E104" s="8" t="s">
        <v>148</v>
      </c>
      <c r="F104" s="8"/>
      <c r="G104" s="39">
        <f>H104-I104</f>
        <v>0</v>
      </c>
      <c r="H104" s="26">
        <f>H105</f>
        <v>0</v>
      </c>
      <c r="I104" s="26">
        <f>I105</f>
        <v>0</v>
      </c>
      <c r="J104" s="96"/>
    </row>
    <row r="105" spans="1:10" s="5" customFormat="1" ht="45" hidden="1">
      <c r="A105" s="49" t="s">
        <v>82</v>
      </c>
      <c r="B105" s="8" t="s">
        <v>52</v>
      </c>
      <c r="C105" s="8" t="s">
        <v>21</v>
      </c>
      <c r="D105" s="8" t="s">
        <v>35</v>
      </c>
      <c r="E105" s="8" t="s">
        <v>148</v>
      </c>
      <c r="F105" s="8" t="s">
        <v>81</v>
      </c>
      <c r="G105" s="39">
        <f>H105-I105</f>
        <v>0</v>
      </c>
      <c r="H105" s="26"/>
      <c r="I105" s="90"/>
      <c r="J105" s="96"/>
    </row>
    <row r="106" spans="1:10" s="5" customFormat="1" ht="43.5" hidden="1">
      <c r="A106" s="144" t="s">
        <v>331</v>
      </c>
      <c r="B106" s="8" t="s">
        <v>52</v>
      </c>
      <c r="C106" s="8" t="s">
        <v>21</v>
      </c>
      <c r="D106" s="8" t="s">
        <v>35</v>
      </c>
      <c r="E106" s="8" t="s">
        <v>332</v>
      </c>
      <c r="F106" s="8"/>
      <c r="G106" s="39">
        <f aca="true" t="shared" si="7" ref="G106:G111">H106-I106</f>
        <v>0</v>
      </c>
      <c r="H106" s="26">
        <f>H107</f>
        <v>0</v>
      </c>
      <c r="I106" s="26">
        <f>I107</f>
        <v>0</v>
      </c>
      <c r="J106" s="96"/>
    </row>
    <row r="107" spans="1:10" s="5" customFormat="1" ht="30" hidden="1">
      <c r="A107" s="51" t="s">
        <v>200</v>
      </c>
      <c r="B107" s="8" t="s">
        <v>52</v>
      </c>
      <c r="C107" s="8" t="s">
        <v>21</v>
      </c>
      <c r="D107" s="8" t="s">
        <v>35</v>
      </c>
      <c r="E107" s="8" t="s">
        <v>333</v>
      </c>
      <c r="F107" s="8"/>
      <c r="G107" s="39">
        <f t="shared" si="7"/>
        <v>0</v>
      </c>
      <c r="H107" s="26">
        <f>H108</f>
        <v>0</v>
      </c>
      <c r="I107" s="26">
        <f>I108</f>
        <v>0</v>
      </c>
      <c r="J107" s="96"/>
    </row>
    <row r="108" spans="1:10" s="5" customFormat="1" ht="45" hidden="1">
      <c r="A108" s="49" t="s">
        <v>82</v>
      </c>
      <c r="B108" s="8" t="s">
        <v>52</v>
      </c>
      <c r="C108" s="8" t="s">
        <v>21</v>
      </c>
      <c r="D108" s="8" t="s">
        <v>35</v>
      </c>
      <c r="E108" s="8" t="s">
        <v>333</v>
      </c>
      <c r="F108" s="8" t="s">
        <v>81</v>
      </c>
      <c r="G108" s="39">
        <f t="shared" si="7"/>
        <v>0</v>
      </c>
      <c r="H108" s="150">
        <f>15-15</f>
        <v>0</v>
      </c>
      <c r="I108" s="90">
        <v>0</v>
      </c>
      <c r="J108" s="96"/>
    </row>
    <row r="109" spans="1:10" s="5" customFormat="1" ht="42" customHeight="1">
      <c r="A109" s="50" t="s">
        <v>334</v>
      </c>
      <c r="B109" s="8" t="s">
        <v>52</v>
      </c>
      <c r="C109" s="8" t="s">
        <v>21</v>
      </c>
      <c r="D109" s="8" t="s">
        <v>35</v>
      </c>
      <c r="E109" s="8" t="s">
        <v>336</v>
      </c>
      <c r="F109" s="8"/>
      <c r="G109" s="39">
        <f t="shared" si="7"/>
        <v>0</v>
      </c>
      <c r="H109" s="26">
        <f>H110</f>
        <v>1000</v>
      </c>
      <c r="I109" s="26">
        <f>I110</f>
        <v>1000</v>
      </c>
      <c r="J109" s="96"/>
    </row>
    <row r="110" spans="1:10" s="5" customFormat="1" ht="30">
      <c r="A110" s="49" t="s">
        <v>335</v>
      </c>
      <c r="B110" s="8" t="s">
        <v>52</v>
      </c>
      <c r="C110" s="8" t="s">
        <v>21</v>
      </c>
      <c r="D110" s="8" t="s">
        <v>35</v>
      </c>
      <c r="E110" s="8" t="s">
        <v>337</v>
      </c>
      <c r="F110" s="8"/>
      <c r="G110" s="39">
        <f t="shared" si="7"/>
        <v>0</v>
      </c>
      <c r="H110" s="26">
        <f>H111</f>
        <v>1000</v>
      </c>
      <c r="I110" s="26">
        <f>I111</f>
        <v>1000</v>
      </c>
      <c r="J110" s="96"/>
    </row>
    <row r="111" spans="1:10" s="5" customFormat="1" ht="45">
      <c r="A111" s="49" t="s">
        <v>82</v>
      </c>
      <c r="B111" s="8" t="s">
        <v>52</v>
      </c>
      <c r="C111" s="8" t="s">
        <v>21</v>
      </c>
      <c r="D111" s="8" t="s">
        <v>35</v>
      </c>
      <c r="E111" s="8" t="s">
        <v>337</v>
      </c>
      <c r="F111" s="8" t="s">
        <v>81</v>
      </c>
      <c r="G111" s="39">
        <f t="shared" si="7"/>
        <v>0</v>
      </c>
      <c r="H111" s="26">
        <v>1000</v>
      </c>
      <c r="I111" s="90">
        <v>1000</v>
      </c>
      <c r="J111" s="96"/>
    </row>
    <row r="112" spans="1:10" s="19" customFormat="1" ht="42.75">
      <c r="A112" s="110" t="s">
        <v>302</v>
      </c>
      <c r="B112" s="18" t="s">
        <v>52</v>
      </c>
      <c r="C112" s="8" t="s">
        <v>21</v>
      </c>
      <c r="D112" s="8" t="s">
        <v>35</v>
      </c>
      <c r="E112" s="18" t="s">
        <v>167</v>
      </c>
      <c r="F112" s="18"/>
      <c r="G112" s="39">
        <f aca="true" t="shared" si="8" ref="G112:G121">H112-I112</f>
        <v>0</v>
      </c>
      <c r="H112" s="27">
        <f>H113</f>
        <v>7630.8</v>
      </c>
      <c r="I112" s="93">
        <f>I113</f>
        <v>7630.8</v>
      </c>
      <c r="J112" s="99"/>
    </row>
    <row r="113" spans="1:10" s="19" customFormat="1" ht="30">
      <c r="A113" s="115" t="s">
        <v>220</v>
      </c>
      <c r="B113" s="18" t="s">
        <v>52</v>
      </c>
      <c r="C113" s="8" t="s">
        <v>21</v>
      </c>
      <c r="D113" s="8" t="s">
        <v>35</v>
      </c>
      <c r="E113" s="18" t="s">
        <v>168</v>
      </c>
      <c r="F113" s="18"/>
      <c r="G113" s="39">
        <f t="shared" si="8"/>
        <v>0</v>
      </c>
      <c r="H113" s="27">
        <f>H117+H114+H115+H119+H120+H118+H116+H121</f>
        <v>7630.8</v>
      </c>
      <c r="I113" s="27">
        <f>I117+I114+I115+I119+I120+I118+I116+I121</f>
        <v>7630.8</v>
      </c>
      <c r="J113" s="99"/>
    </row>
    <row r="114" spans="1:10" s="19" customFormat="1" ht="15">
      <c r="A114" s="115" t="s">
        <v>201</v>
      </c>
      <c r="B114" s="18" t="s">
        <v>52</v>
      </c>
      <c r="C114" s="8" t="s">
        <v>21</v>
      </c>
      <c r="D114" s="8" t="s">
        <v>35</v>
      </c>
      <c r="E114" s="18" t="s">
        <v>168</v>
      </c>
      <c r="F114" s="18" t="s">
        <v>88</v>
      </c>
      <c r="G114" s="39">
        <f t="shared" si="8"/>
        <v>0</v>
      </c>
      <c r="H114" s="27">
        <v>5400</v>
      </c>
      <c r="I114" s="93">
        <v>5400</v>
      </c>
      <c r="J114" s="96"/>
    </row>
    <row r="115" spans="1:10" s="19" customFormat="1" ht="30" customHeight="1" hidden="1">
      <c r="A115" s="115" t="s">
        <v>99</v>
      </c>
      <c r="B115" s="18" t="s">
        <v>52</v>
      </c>
      <c r="C115" s="18" t="s">
        <v>21</v>
      </c>
      <c r="D115" s="18" t="s">
        <v>35</v>
      </c>
      <c r="E115" s="18" t="s">
        <v>168</v>
      </c>
      <c r="F115" s="18" t="s">
        <v>98</v>
      </c>
      <c r="G115" s="39">
        <f t="shared" si="8"/>
        <v>0</v>
      </c>
      <c r="H115" s="27"/>
      <c r="I115" s="93"/>
      <c r="J115" s="96"/>
    </row>
    <row r="116" spans="1:10" s="19" customFormat="1" ht="46.5" customHeight="1">
      <c r="A116" s="115" t="s">
        <v>202</v>
      </c>
      <c r="B116" s="18" t="s">
        <v>52</v>
      </c>
      <c r="C116" s="8" t="s">
        <v>21</v>
      </c>
      <c r="D116" s="8" t="s">
        <v>35</v>
      </c>
      <c r="E116" s="18" t="s">
        <v>168</v>
      </c>
      <c r="F116" s="18" t="s">
        <v>128</v>
      </c>
      <c r="G116" s="39">
        <f t="shared" si="8"/>
        <v>-5</v>
      </c>
      <c r="H116" s="27">
        <f>1630.8-5</f>
        <v>1625.8</v>
      </c>
      <c r="I116" s="93">
        <v>1630.8</v>
      </c>
      <c r="J116" s="96"/>
    </row>
    <row r="117" spans="1:10" s="19" customFormat="1" ht="45">
      <c r="A117" s="115" t="s">
        <v>82</v>
      </c>
      <c r="B117" s="18" t="s">
        <v>52</v>
      </c>
      <c r="C117" s="8" t="s">
        <v>21</v>
      </c>
      <c r="D117" s="8" t="s">
        <v>35</v>
      </c>
      <c r="E117" s="18" t="s">
        <v>168</v>
      </c>
      <c r="F117" s="18" t="s">
        <v>81</v>
      </c>
      <c r="G117" s="39">
        <f t="shared" si="8"/>
        <v>0</v>
      </c>
      <c r="H117" s="27">
        <v>600</v>
      </c>
      <c r="I117" s="93">
        <v>600</v>
      </c>
      <c r="J117" s="96"/>
    </row>
    <row r="118" spans="1:10" s="19" customFormat="1" ht="45">
      <c r="A118" s="51" t="s">
        <v>114</v>
      </c>
      <c r="B118" s="18" t="s">
        <v>52</v>
      </c>
      <c r="C118" s="18" t="s">
        <v>21</v>
      </c>
      <c r="D118" s="18" t="s">
        <v>35</v>
      </c>
      <c r="E118" s="18" t="s">
        <v>168</v>
      </c>
      <c r="F118" s="23" t="s">
        <v>113</v>
      </c>
      <c r="G118" s="39">
        <f t="shared" si="8"/>
        <v>0</v>
      </c>
      <c r="H118" s="27"/>
      <c r="I118" s="93"/>
      <c r="J118" s="96"/>
    </row>
    <row r="119" spans="1:10" s="19" customFormat="1" ht="30">
      <c r="A119" s="156" t="s">
        <v>103</v>
      </c>
      <c r="B119" s="18" t="s">
        <v>52</v>
      </c>
      <c r="C119" s="8" t="s">
        <v>21</v>
      </c>
      <c r="D119" s="8" t="s">
        <v>35</v>
      </c>
      <c r="E119" s="18" t="s">
        <v>168</v>
      </c>
      <c r="F119" s="23" t="s">
        <v>101</v>
      </c>
      <c r="G119" s="39">
        <f t="shared" si="8"/>
        <v>0</v>
      </c>
      <c r="H119" s="27"/>
      <c r="I119" s="93"/>
      <c r="J119" s="96"/>
    </row>
    <row r="120" spans="1:10" s="19" customFormat="1" ht="15">
      <c r="A120" s="156" t="s">
        <v>104</v>
      </c>
      <c r="B120" s="18" t="s">
        <v>52</v>
      </c>
      <c r="C120" s="8" t="s">
        <v>21</v>
      </c>
      <c r="D120" s="8" t="s">
        <v>35</v>
      </c>
      <c r="E120" s="18" t="s">
        <v>168</v>
      </c>
      <c r="F120" s="23" t="s">
        <v>102</v>
      </c>
      <c r="G120" s="39">
        <f t="shared" si="8"/>
        <v>0</v>
      </c>
      <c r="H120" s="27"/>
      <c r="I120" s="93"/>
      <c r="J120" s="96"/>
    </row>
    <row r="121" spans="1:10" s="19" customFormat="1" ht="15">
      <c r="A121" s="51" t="s">
        <v>215</v>
      </c>
      <c r="B121" s="18" t="s">
        <v>52</v>
      </c>
      <c r="C121" s="8" t="s">
        <v>21</v>
      </c>
      <c r="D121" s="8" t="s">
        <v>35</v>
      </c>
      <c r="E121" s="18" t="s">
        <v>168</v>
      </c>
      <c r="F121" s="23" t="s">
        <v>213</v>
      </c>
      <c r="G121" s="39">
        <f t="shared" si="8"/>
        <v>5</v>
      </c>
      <c r="H121" s="27">
        <v>5</v>
      </c>
      <c r="I121" s="93"/>
      <c r="J121" s="96"/>
    </row>
    <row r="122" spans="1:10" s="5" customFormat="1" ht="73.5" customHeight="1">
      <c r="A122" s="110" t="s">
        <v>303</v>
      </c>
      <c r="B122" s="8" t="s">
        <v>52</v>
      </c>
      <c r="C122" s="8" t="s">
        <v>21</v>
      </c>
      <c r="D122" s="8" t="s">
        <v>35</v>
      </c>
      <c r="E122" s="8" t="s">
        <v>149</v>
      </c>
      <c r="F122" s="8"/>
      <c r="G122" s="39">
        <f aca="true" t="shared" si="9" ref="G122:G133">H122-I122</f>
        <v>24.371000000001004</v>
      </c>
      <c r="H122" s="26">
        <f>H123</f>
        <v>14026.571</v>
      </c>
      <c r="I122" s="26">
        <f>I123</f>
        <v>14002.199999999999</v>
      </c>
      <c r="J122" s="96"/>
    </row>
    <row r="123" spans="1:10" s="5" customFormat="1" ht="30">
      <c r="A123" s="115" t="s">
        <v>220</v>
      </c>
      <c r="B123" s="8" t="s">
        <v>52</v>
      </c>
      <c r="C123" s="8" t="s">
        <v>21</v>
      </c>
      <c r="D123" s="8" t="s">
        <v>35</v>
      </c>
      <c r="E123" s="8" t="s">
        <v>204</v>
      </c>
      <c r="F123" s="8"/>
      <c r="G123" s="39">
        <f t="shared" si="9"/>
        <v>24.371000000001004</v>
      </c>
      <c r="H123" s="26">
        <f>H124+H125+H126+H127+H130+H131+H132+H128+H129</f>
        <v>14026.571</v>
      </c>
      <c r="I123" s="26">
        <f>I124+I125+I126+I127+I130+I131+I132+I128+I129</f>
        <v>14002.199999999999</v>
      </c>
      <c r="J123" s="96"/>
    </row>
    <row r="124" spans="1:10" s="5" customFormat="1" ht="15">
      <c r="A124" s="115" t="s">
        <v>201</v>
      </c>
      <c r="B124" s="8" t="s">
        <v>52</v>
      </c>
      <c r="C124" s="8" t="s">
        <v>21</v>
      </c>
      <c r="D124" s="8" t="s">
        <v>35</v>
      </c>
      <c r="E124" s="8" t="s">
        <v>204</v>
      </c>
      <c r="F124" s="8" t="s">
        <v>88</v>
      </c>
      <c r="G124" s="39">
        <f t="shared" si="9"/>
        <v>0</v>
      </c>
      <c r="H124" s="26">
        <f>8346.3+90</f>
        <v>8436.3</v>
      </c>
      <c r="I124" s="90">
        <v>8436.3</v>
      </c>
      <c r="J124" s="96"/>
    </row>
    <row r="125" spans="1:10" s="5" customFormat="1" ht="30" hidden="1">
      <c r="A125" s="115" t="s">
        <v>99</v>
      </c>
      <c r="B125" s="8" t="s">
        <v>52</v>
      </c>
      <c r="C125" s="8" t="s">
        <v>21</v>
      </c>
      <c r="D125" s="8" t="s">
        <v>35</v>
      </c>
      <c r="E125" s="8" t="s">
        <v>204</v>
      </c>
      <c r="F125" s="8" t="s">
        <v>98</v>
      </c>
      <c r="G125" s="39">
        <f t="shared" si="9"/>
        <v>0</v>
      </c>
      <c r="H125" s="26"/>
      <c r="I125" s="90"/>
      <c r="J125" s="96"/>
    </row>
    <row r="126" spans="1:10" s="5" customFormat="1" ht="45.75" customHeight="1">
      <c r="A126" s="115" t="s">
        <v>202</v>
      </c>
      <c r="B126" s="8" t="s">
        <v>52</v>
      </c>
      <c r="C126" s="8" t="s">
        <v>21</v>
      </c>
      <c r="D126" s="8" t="s">
        <v>35</v>
      </c>
      <c r="E126" s="8" t="s">
        <v>204</v>
      </c>
      <c r="F126" s="8" t="s">
        <v>128</v>
      </c>
      <c r="G126" s="39">
        <f t="shared" si="9"/>
        <v>-0.09999999999990905</v>
      </c>
      <c r="H126" s="26">
        <f>1650+38.9-0.1</f>
        <v>1688.8000000000002</v>
      </c>
      <c r="I126" s="90">
        <v>1688.9</v>
      </c>
      <c r="J126" s="96"/>
    </row>
    <row r="127" spans="1:10" s="5" customFormat="1" ht="47.25" customHeight="1">
      <c r="A127" s="115" t="s">
        <v>82</v>
      </c>
      <c r="B127" s="8" t="s">
        <v>52</v>
      </c>
      <c r="C127" s="8" t="s">
        <v>21</v>
      </c>
      <c r="D127" s="8" t="s">
        <v>35</v>
      </c>
      <c r="E127" s="8" t="s">
        <v>204</v>
      </c>
      <c r="F127" s="8" t="s">
        <v>81</v>
      </c>
      <c r="G127" s="39">
        <f t="shared" si="9"/>
        <v>0</v>
      </c>
      <c r="H127" s="26">
        <v>1747</v>
      </c>
      <c r="I127" s="26">
        <v>1747</v>
      </c>
      <c r="J127" s="96"/>
    </row>
    <row r="128" spans="1:10" s="5" customFormat="1" ht="47.25" customHeight="1" hidden="1">
      <c r="A128" s="71" t="s">
        <v>114</v>
      </c>
      <c r="B128" s="8" t="s">
        <v>52</v>
      </c>
      <c r="C128" s="8" t="s">
        <v>21</v>
      </c>
      <c r="D128" s="8" t="s">
        <v>35</v>
      </c>
      <c r="E128" s="8" t="s">
        <v>204</v>
      </c>
      <c r="F128" s="8" t="s">
        <v>113</v>
      </c>
      <c r="G128" s="39">
        <f t="shared" si="9"/>
        <v>0</v>
      </c>
      <c r="H128" s="26"/>
      <c r="I128" s="90"/>
      <c r="J128" s="96"/>
    </row>
    <row r="129" spans="1:10" s="5" customFormat="1" ht="15">
      <c r="A129" s="160" t="s">
        <v>405</v>
      </c>
      <c r="B129" s="8" t="s">
        <v>52</v>
      </c>
      <c r="C129" s="8" t="s">
        <v>21</v>
      </c>
      <c r="D129" s="8" t="s">
        <v>35</v>
      </c>
      <c r="E129" s="8" t="s">
        <v>204</v>
      </c>
      <c r="F129" s="8" t="s">
        <v>404</v>
      </c>
      <c r="G129" s="39">
        <f t="shared" si="9"/>
        <v>24.371000000000095</v>
      </c>
      <c r="H129" s="26">
        <f>2000+24.371</f>
        <v>2024.371</v>
      </c>
      <c r="I129" s="26">
        <v>2000</v>
      </c>
      <c r="J129" s="96"/>
    </row>
    <row r="130" spans="1:10" s="5" customFormat="1" ht="30">
      <c r="A130" s="156" t="s">
        <v>103</v>
      </c>
      <c r="B130" s="8" t="s">
        <v>52</v>
      </c>
      <c r="C130" s="8" t="s">
        <v>21</v>
      </c>
      <c r="D130" s="8" t="s">
        <v>35</v>
      </c>
      <c r="E130" s="8" t="s">
        <v>204</v>
      </c>
      <c r="F130" s="8" t="s">
        <v>101</v>
      </c>
      <c r="G130" s="39">
        <f t="shared" si="9"/>
        <v>0</v>
      </c>
      <c r="H130" s="26">
        <v>130</v>
      </c>
      <c r="I130" s="90">
        <v>130</v>
      </c>
      <c r="J130" s="96"/>
    </row>
    <row r="131" spans="1:10" s="5" customFormat="1" ht="15">
      <c r="A131" s="51" t="s">
        <v>104</v>
      </c>
      <c r="B131" s="8" t="s">
        <v>52</v>
      </c>
      <c r="C131" s="8" t="s">
        <v>21</v>
      </c>
      <c r="D131" s="8" t="s">
        <v>35</v>
      </c>
      <c r="E131" s="8" t="s">
        <v>204</v>
      </c>
      <c r="F131" s="8" t="s">
        <v>102</v>
      </c>
      <c r="G131" s="39">
        <f t="shared" si="9"/>
        <v>0</v>
      </c>
      <c r="H131" s="26"/>
      <c r="I131" s="90"/>
      <c r="J131" s="96"/>
    </row>
    <row r="132" spans="1:10" s="5" customFormat="1" ht="15">
      <c r="A132" s="51" t="s">
        <v>215</v>
      </c>
      <c r="B132" s="8" t="s">
        <v>52</v>
      </c>
      <c r="C132" s="8" t="s">
        <v>21</v>
      </c>
      <c r="D132" s="8" t="s">
        <v>35</v>
      </c>
      <c r="E132" s="8" t="s">
        <v>204</v>
      </c>
      <c r="F132" s="8" t="s">
        <v>213</v>
      </c>
      <c r="G132" s="39">
        <f t="shared" si="9"/>
        <v>0.1</v>
      </c>
      <c r="H132" s="26">
        <v>0.1</v>
      </c>
      <c r="I132" s="90"/>
      <c r="J132" s="96"/>
    </row>
    <row r="133" spans="1:10" s="5" customFormat="1" ht="30">
      <c r="A133" s="71" t="s">
        <v>87</v>
      </c>
      <c r="B133" s="8" t="s">
        <v>52</v>
      </c>
      <c r="C133" s="8" t="s">
        <v>21</v>
      </c>
      <c r="D133" s="8" t="s">
        <v>35</v>
      </c>
      <c r="E133" s="8" t="s">
        <v>135</v>
      </c>
      <c r="F133" s="62"/>
      <c r="G133" s="39">
        <f t="shared" si="9"/>
        <v>-1958.1140000000014</v>
      </c>
      <c r="H133" s="26">
        <f>H134+H150+H138+H136+H145+H143+H148</f>
        <v>12611.385999999999</v>
      </c>
      <c r="I133" s="26">
        <f>I134+I150+I138+I136+I145+I143+I148</f>
        <v>14569.5</v>
      </c>
      <c r="J133" s="96"/>
    </row>
    <row r="134" spans="1:10" s="5" customFormat="1" ht="44.25" customHeight="1">
      <c r="A134" s="76" t="s">
        <v>5</v>
      </c>
      <c r="B134" s="8" t="s">
        <v>52</v>
      </c>
      <c r="C134" s="8" t="s">
        <v>21</v>
      </c>
      <c r="D134" s="8" t="s">
        <v>35</v>
      </c>
      <c r="E134" s="8" t="s">
        <v>150</v>
      </c>
      <c r="F134" s="8"/>
      <c r="G134" s="39">
        <f aca="true" t="shared" si="10" ref="G134:G147">H134-I134</f>
        <v>0</v>
      </c>
      <c r="H134" s="26">
        <f>H135</f>
        <v>50</v>
      </c>
      <c r="I134" s="26">
        <f>I135</f>
        <v>50</v>
      </c>
      <c r="J134" s="95"/>
    </row>
    <row r="135" spans="1:10" s="5" customFormat="1" ht="45">
      <c r="A135" s="49" t="s">
        <v>82</v>
      </c>
      <c r="B135" s="8" t="s">
        <v>52</v>
      </c>
      <c r="C135" s="8" t="s">
        <v>21</v>
      </c>
      <c r="D135" s="8" t="s">
        <v>35</v>
      </c>
      <c r="E135" s="8" t="s">
        <v>150</v>
      </c>
      <c r="F135" s="8" t="s">
        <v>81</v>
      </c>
      <c r="G135" s="39">
        <f t="shared" si="10"/>
        <v>0</v>
      </c>
      <c r="H135" s="26">
        <v>50</v>
      </c>
      <c r="I135" s="90">
        <v>50</v>
      </c>
      <c r="J135" s="96"/>
    </row>
    <row r="136" spans="1:10" s="5" customFormat="1" ht="33" customHeight="1">
      <c r="A136" s="49" t="s">
        <v>394</v>
      </c>
      <c r="B136" s="8" t="s">
        <v>52</v>
      </c>
      <c r="C136" s="8" t="s">
        <v>21</v>
      </c>
      <c r="D136" s="8" t="s">
        <v>35</v>
      </c>
      <c r="E136" s="8" t="s">
        <v>355</v>
      </c>
      <c r="F136" s="8"/>
      <c r="G136" s="39">
        <f>H136-I136</f>
        <v>0</v>
      </c>
      <c r="H136" s="26">
        <f>H137</f>
        <v>0</v>
      </c>
      <c r="I136" s="26">
        <f>I137</f>
        <v>0</v>
      </c>
      <c r="J136" s="96"/>
    </row>
    <row r="137" spans="1:10" s="5" customFormat="1" ht="45">
      <c r="A137" s="49" t="s">
        <v>82</v>
      </c>
      <c r="B137" s="8" t="s">
        <v>52</v>
      </c>
      <c r="C137" s="8" t="s">
        <v>21</v>
      </c>
      <c r="D137" s="8" t="s">
        <v>35</v>
      </c>
      <c r="E137" s="8" t="s">
        <v>355</v>
      </c>
      <c r="F137" s="8" t="s">
        <v>81</v>
      </c>
      <c r="G137" s="39">
        <f>H137-I137</f>
        <v>0</v>
      </c>
      <c r="H137" s="26"/>
      <c r="I137" s="90"/>
      <c r="J137" s="96"/>
    </row>
    <row r="138" spans="1:10" s="5" customFormat="1" ht="88.5" customHeight="1">
      <c r="A138" s="162" t="s">
        <v>266</v>
      </c>
      <c r="B138" s="8" t="s">
        <v>52</v>
      </c>
      <c r="C138" s="8" t="s">
        <v>21</v>
      </c>
      <c r="D138" s="8" t="s">
        <v>35</v>
      </c>
      <c r="E138" s="8" t="s">
        <v>151</v>
      </c>
      <c r="F138" s="8"/>
      <c r="G138" s="39">
        <f t="shared" si="10"/>
        <v>0</v>
      </c>
      <c r="H138" s="26">
        <f>H139+H142+H140+H141</f>
        <v>931.5</v>
      </c>
      <c r="I138" s="26">
        <f>I139+I142+I140+I141</f>
        <v>931.5</v>
      </c>
      <c r="J138" s="96"/>
    </row>
    <row r="139" spans="1:10" s="5" customFormat="1" ht="30.75" customHeight="1">
      <c r="A139" s="51" t="s">
        <v>125</v>
      </c>
      <c r="B139" s="8" t="s">
        <v>52</v>
      </c>
      <c r="C139" s="8" t="s">
        <v>21</v>
      </c>
      <c r="D139" s="8" t="s">
        <v>35</v>
      </c>
      <c r="E139" s="8" t="s">
        <v>151</v>
      </c>
      <c r="F139" s="8" t="s">
        <v>84</v>
      </c>
      <c r="G139" s="39">
        <f t="shared" si="10"/>
        <v>0</v>
      </c>
      <c r="H139" s="26">
        <v>730</v>
      </c>
      <c r="I139" s="90">
        <v>730</v>
      </c>
      <c r="J139" s="96"/>
    </row>
    <row r="140" spans="1:10" s="5" customFormat="1" ht="46.5" customHeight="1">
      <c r="A140" s="51" t="s">
        <v>97</v>
      </c>
      <c r="B140" s="8" t="s">
        <v>52</v>
      </c>
      <c r="C140" s="8" t="s">
        <v>21</v>
      </c>
      <c r="D140" s="8" t="s">
        <v>35</v>
      </c>
      <c r="E140" s="8" t="s">
        <v>151</v>
      </c>
      <c r="F140" s="8" t="s">
        <v>96</v>
      </c>
      <c r="G140" s="39">
        <f t="shared" si="10"/>
        <v>0</v>
      </c>
      <c r="H140" s="26"/>
      <c r="I140" s="90"/>
      <c r="J140" s="96"/>
    </row>
    <row r="141" spans="1:10" s="5" customFormat="1" ht="46.5" customHeight="1">
      <c r="A141" s="51" t="s">
        <v>127</v>
      </c>
      <c r="B141" s="8" t="s">
        <v>52</v>
      </c>
      <c r="C141" s="8" t="s">
        <v>21</v>
      </c>
      <c r="D141" s="8" t="s">
        <v>35</v>
      </c>
      <c r="E141" s="8" t="s">
        <v>151</v>
      </c>
      <c r="F141" s="8" t="s">
        <v>126</v>
      </c>
      <c r="G141" s="39">
        <f t="shared" si="10"/>
        <v>0</v>
      </c>
      <c r="H141" s="26">
        <v>121.5</v>
      </c>
      <c r="I141" s="90">
        <v>121.5</v>
      </c>
      <c r="J141" s="96"/>
    </row>
    <row r="142" spans="1:10" s="5" customFormat="1" ht="46.5" customHeight="1">
      <c r="A142" s="49" t="s">
        <v>82</v>
      </c>
      <c r="B142" s="8" t="s">
        <v>52</v>
      </c>
      <c r="C142" s="8" t="s">
        <v>21</v>
      </c>
      <c r="D142" s="8" t="s">
        <v>35</v>
      </c>
      <c r="E142" s="8" t="s">
        <v>151</v>
      </c>
      <c r="F142" s="62" t="s">
        <v>81</v>
      </c>
      <c r="G142" s="39">
        <f t="shared" si="10"/>
        <v>0</v>
      </c>
      <c r="H142" s="26">
        <v>80</v>
      </c>
      <c r="I142" s="90">
        <v>80</v>
      </c>
      <c r="J142" s="96"/>
    </row>
    <row r="143" spans="1:10" s="5" customFormat="1" ht="46.5" customHeight="1">
      <c r="A143" s="49" t="s">
        <v>424</v>
      </c>
      <c r="B143" s="8" t="s">
        <v>52</v>
      </c>
      <c r="C143" s="8" t="s">
        <v>21</v>
      </c>
      <c r="D143" s="8" t="s">
        <v>35</v>
      </c>
      <c r="E143" s="8" t="s">
        <v>162</v>
      </c>
      <c r="F143" s="62"/>
      <c r="G143" s="39">
        <f t="shared" si="10"/>
        <v>114.737</v>
      </c>
      <c r="H143" s="26">
        <f>H144</f>
        <v>114.737</v>
      </c>
      <c r="I143" s="26">
        <f>I144</f>
        <v>0</v>
      </c>
      <c r="J143" s="96"/>
    </row>
    <row r="144" spans="1:10" s="5" customFormat="1" ht="15">
      <c r="A144" s="49" t="s">
        <v>15</v>
      </c>
      <c r="B144" s="8" t="s">
        <v>52</v>
      </c>
      <c r="C144" s="8" t="s">
        <v>21</v>
      </c>
      <c r="D144" s="8" t="s">
        <v>35</v>
      </c>
      <c r="E144" s="8" t="s">
        <v>162</v>
      </c>
      <c r="F144" s="62" t="s">
        <v>91</v>
      </c>
      <c r="G144" s="39">
        <f t="shared" si="10"/>
        <v>114.737</v>
      </c>
      <c r="H144" s="26">
        <v>114.737</v>
      </c>
      <c r="I144" s="90"/>
      <c r="J144" s="96"/>
    </row>
    <row r="145" spans="1:10" s="5" customFormat="1" ht="33.75" customHeight="1">
      <c r="A145" s="49" t="s">
        <v>267</v>
      </c>
      <c r="B145" s="8" t="s">
        <v>52</v>
      </c>
      <c r="C145" s="8" t="s">
        <v>21</v>
      </c>
      <c r="D145" s="8" t="s">
        <v>35</v>
      </c>
      <c r="E145" s="8" t="s">
        <v>314</v>
      </c>
      <c r="F145" s="8"/>
      <c r="G145" s="39">
        <f t="shared" si="10"/>
        <v>-2229</v>
      </c>
      <c r="H145" s="26">
        <f>H147+H146</f>
        <v>11359</v>
      </c>
      <c r="I145" s="26">
        <f>I147+I146</f>
        <v>13588</v>
      </c>
      <c r="J145" s="96"/>
    </row>
    <row r="146" spans="1:10" s="5" customFormat="1" ht="33.75" customHeight="1">
      <c r="A146" s="49" t="s">
        <v>82</v>
      </c>
      <c r="B146" s="8" t="s">
        <v>52</v>
      </c>
      <c r="C146" s="8" t="s">
        <v>21</v>
      </c>
      <c r="D146" s="8" t="s">
        <v>35</v>
      </c>
      <c r="E146" s="8" t="s">
        <v>314</v>
      </c>
      <c r="F146" s="8" t="s">
        <v>81</v>
      </c>
      <c r="G146" s="39">
        <f t="shared" si="10"/>
        <v>-13588</v>
      </c>
      <c r="H146" s="26"/>
      <c r="I146" s="90">
        <v>13588</v>
      </c>
      <c r="J146" s="96"/>
    </row>
    <row r="147" spans="1:10" s="5" customFormat="1" ht="15">
      <c r="A147" s="49" t="s">
        <v>15</v>
      </c>
      <c r="B147" s="8" t="s">
        <v>52</v>
      </c>
      <c r="C147" s="8" t="s">
        <v>21</v>
      </c>
      <c r="D147" s="8" t="s">
        <v>35</v>
      </c>
      <c r="E147" s="8" t="s">
        <v>314</v>
      </c>
      <c r="F147" s="8" t="s">
        <v>91</v>
      </c>
      <c r="G147" s="39">
        <f t="shared" si="10"/>
        <v>11359</v>
      </c>
      <c r="H147" s="26">
        <v>11359</v>
      </c>
      <c r="I147" s="90"/>
      <c r="J147" s="96"/>
    </row>
    <row r="148" spans="1:10" s="5" customFormat="1" ht="45">
      <c r="A148" s="49" t="s">
        <v>449</v>
      </c>
      <c r="B148" s="8" t="s">
        <v>52</v>
      </c>
      <c r="C148" s="8" t="s">
        <v>21</v>
      </c>
      <c r="D148" s="8" t="s">
        <v>35</v>
      </c>
      <c r="E148" s="8" t="s">
        <v>448</v>
      </c>
      <c r="F148" s="8"/>
      <c r="G148" s="39"/>
      <c r="H148" s="26">
        <f>H149</f>
        <v>0</v>
      </c>
      <c r="I148" s="26">
        <f>I149</f>
        <v>0</v>
      </c>
      <c r="J148" s="96"/>
    </row>
    <row r="149" spans="1:10" s="5" customFormat="1" ht="45">
      <c r="A149" s="49" t="s">
        <v>82</v>
      </c>
      <c r="B149" s="8" t="s">
        <v>52</v>
      </c>
      <c r="C149" s="8" t="s">
        <v>21</v>
      </c>
      <c r="D149" s="8" t="s">
        <v>35</v>
      </c>
      <c r="E149" s="8" t="s">
        <v>448</v>
      </c>
      <c r="F149" s="8" t="s">
        <v>81</v>
      </c>
      <c r="G149" s="39"/>
      <c r="H149" s="26"/>
      <c r="I149" s="90"/>
      <c r="J149" s="96"/>
    </row>
    <row r="150" spans="1:10" s="5" customFormat="1" ht="30">
      <c r="A150" s="49" t="s">
        <v>123</v>
      </c>
      <c r="B150" s="8" t="s">
        <v>52</v>
      </c>
      <c r="C150" s="8" t="s">
        <v>21</v>
      </c>
      <c r="D150" s="8" t="s">
        <v>35</v>
      </c>
      <c r="E150" s="8" t="s">
        <v>152</v>
      </c>
      <c r="F150" s="8"/>
      <c r="G150" s="39">
        <f aca="true" t="shared" si="11" ref="G150:G155">H150-I150</f>
        <v>156.149</v>
      </c>
      <c r="H150" s="26">
        <f>H151+H154+H153+H152</f>
        <v>156.149</v>
      </c>
      <c r="I150" s="26">
        <f>I151+I154+I153+I152</f>
        <v>0</v>
      </c>
      <c r="J150" s="95"/>
    </row>
    <row r="151" spans="1:10" s="5" customFormat="1" ht="45">
      <c r="A151" s="49" t="s">
        <v>82</v>
      </c>
      <c r="B151" s="8" t="s">
        <v>52</v>
      </c>
      <c r="C151" s="8" t="s">
        <v>21</v>
      </c>
      <c r="D151" s="8" t="s">
        <v>35</v>
      </c>
      <c r="E151" s="8" t="s">
        <v>152</v>
      </c>
      <c r="F151" s="8" t="s">
        <v>81</v>
      </c>
      <c r="G151" s="39">
        <f t="shared" si="11"/>
        <v>10.897</v>
      </c>
      <c r="H151" s="26">
        <v>10.897</v>
      </c>
      <c r="I151" s="90"/>
      <c r="J151" s="96"/>
    </row>
    <row r="152" spans="1:10" s="5" customFormat="1" ht="45">
      <c r="A152" s="51" t="s">
        <v>114</v>
      </c>
      <c r="B152" s="8" t="s">
        <v>52</v>
      </c>
      <c r="C152" s="8" t="s">
        <v>21</v>
      </c>
      <c r="D152" s="8" t="s">
        <v>35</v>
      </c>
      <c r="E152" s="8" t="s">
        <v>152</v>
      </c>
      <c r="F152" s="8" t="s">
        <v>113</v>
      </c>
      <c r="G152" s="39">
        <f t="shared" si="11"/>
        <v>0</v>
      </c>
      <c r="H152" s="26"/>
      <c r="I152" s="90"/>
      <c r="J152" s="96"/>
    </row>
    <row r="153" spans="1:10" s="5" customFormat="1" ht="45">
      <c r="A153" s="156" t="s">
        <v>227</v>
      </c>
      <c r="B153" s="8" t="s">
        <v>52</v>
      </c>
      <c r="C153" s="8" t="s">
        <v>21</v>
      </c>
      <c r="D153" s="8" t="s">
        <v>35</v>
      </c>
      <c r="E153" s="8" t="s">
        <v>152</v>
      </c>
      <c r="F153" s="8" t="s">
        <v>93</v>
      </c>
      <c r="G153" s="39">
        <f t="shared" si="11"/>
        <v>145.252</v>
      </c>
      <c r="H153" s="26">
        <v>145.252</v>
      </c>
      <c r="I153" s="90"/>
      <c r="J153" s="96"/>
    </row>
    <row r="154" spans="1:10" s="5" customFormat="1" ht="15">
      <c r="A154" s="51" t="s">
        <v>104</v>
      </c>
      <c r="B154" s="8" t="s">
        <v>52</v>
      </c>
      <c r="C154" s="8" t="s">
        <v>21</v>
      </c>
      <c r="D154" s="8" t="s">
        <v>35</v>
      </c>
      <c r="E154" s="8" t="s">
        <v>152</v>
      </c>
      <c r="F154" s="8" t="s">
        <v>102</v>
      </c>
      <c r="G154" s="39">
        <f t="shared" si="11"/>
        <v>0</v>
      </c>
      <c r="H154" s="26"/>
      <c r="I154" s="90"/>
      <c r="J154" s="96"/>
    </row>
    <row r="155" spans="1:10" s="9" customFormat="1" ht="28.5">
      <c r="A155" s="50" t="s">
        <v>37</v>
      </c>
      <c r="B155" s="7" t="s">
        <v>52</v>
      </c>
      <c r="C155" s="7" t="s">
        <v>22</v>
      </c>
      <c r="D155" s="7"/>
      <c r="E155" s="7"/>
      <c r="F155" s="7"/>
      <c r="G155" s="39">
        <f t="shared" si="11"/>
        <v>-20.30000000000001</v>
      </c>
      <c r="H155" s="25">
        <f>H156</f>
        <v>479.7</v>
      </c>
      <c r="I155" s="92">
        <f>I156</f>
        <v>500</v>
      </c>
      <c r="J155" s="106"/>
    </row>
    <row r="156" spans="1:10" s="9" customFormat="1" ht="60" customHeight="1">
      <c r="A156" s="50" t="s">
        <v>450</v>
      </c>
      <c r="B156" s="7" t="s">
        <v>52</v>
      </c>
      <c r="C156" s="7" t="s">
        <v>22</v>
      </c>
      <c r="D156" s="7" t="s">
        <v>32</v>
      </c>
      <c r="E156" s="7"/>
      <c r="F156" s="7"/>
      <c r="G156" s="39">
        <f aca="true" t="shared" si="12" ref="G156:G161">H156-I156</f>
        <v>-20.30000000000001</v>
      </c>
      <c r="H156" s="25">
        <f>H157</f>
        <v>479.7</v>
      </c>
      <c r="I156" s="25">
        <f>I157</f>
        <v>500</v>
      </c>
      <c r="J156" s="106"/>
    </row>
    <row r="157" spans="1:10" s="9" customFormat="1" ht="28.5" customHeight="1">
      <c r="A157" s="71" t="s">
        <v>87</v>
      </c>
      <c r="B157" s="18" t="s">
        <v>52</v>
      </c>
      <c r="C157" s="8" t="s">
        <v>22</v>
      </c>
      <c r="D157" s="8" t="s">
        <v>32</v>
      </c>
      <c r="E157" s="8" t="s">
        <v>135</v>
      </c>
      <c r="F157" s="8"/>
      <c r="G157" s="39">
        <f t="shared" si="12"/>
        <v>-20.30000000000001</v>
      </c>
      <c r="H157" s="26">
        <f>H158+H160</f>
        <v>479.7</v>
      </c>
      <c r="I157" s="26">
        <f>I158+I160</f>
        <v>500</v>
      </c>
      <c r="J157" s="95"/>
    </row>
    <row r="158" spans="1:10" s="9" customFormat="1" ht="46.5" customHeight="1">
      <c r="A158" s="49" t="s">
        <v>57</v>
      </c>
      <c r="B158" s="18" t="s">
        <v>52</v>
      </c>
      <c r="C158" s="8" t="s">
        <v>22</v>
      </c>
      <c r="D158" s="8" t="s">
        <v>32</v>
      </c>
      <c r="E158" s="8" t="s">
        <v>153</v>
      </c>
      <c r="F158" s="8"/>
      <c r="G158" s="39">
        <f t="shared" si="12"/>
        <v>-20.30000000000001</v>
      </c>
      <c r="H158" s="26">
        <f>H159</f>
        <v>479.7</v>
      </c>
      <c r="I158" s="90">
        <f>I159</f>
        <v>500</v>
      </c>
      <c r="J158" s="95"/>
    </row>
    <row r="159" spans="1:10" s="9" customFormat="1" ht="42.75" customHeight="1">
      <c r="A159" s="49" t="s">
        <v>82</v>
      </c>
      <c r="B159" s="18" t="s">
        <v>52</v>
      </c>
      <c r="C159" s="8" t="s">
        <v>22</v>
      </c>
      <c r="D159" s="8" t="s">
        <v>32</v>
      </c>
      <c r="E159" s="8" t="s">
        <v>153</v>
      </c>
      <c r="F159" s="8" t="s">
        <v>81</v>
      </c>
      <c r="G159" s="39">
        <f t="shared" si="12"/>
        <v>-20.30000000000001</v>
      </c>
      <c r="H159" s="26">
        <f>500-20.3</f>
        <v>479.7</v>
      </c>
      <c r="I159" s="90">
        <v>500</v>
      </c>
      <c r="J159" s="96"/>
    </row>
    <row r="160" spans="1:10" s="9" customFormat="1" ht="33.75" customHeight="1" hidden="1">
      <c r="A160" s="49" t="s">
        <v>78</v>
      </c>
      <c r="B160" s="18" t="s">
        <v>52</v>
      </c>
      <c r="C160" s="8" t="s">
        <v>22</v>
      </c>
      <c r="D160" s="8" t="s">
        <v>29</v>
      </c>
      <c r="E160" s="8" t="s">
        <v>154</v>
      </c>
      <c r="F160" s="8"/>
      <c r="G160" s="39">
        <f t="shared" si="12"/>
        <v>0</v>
      </c>
      <c r="H160" s="26">
        <f>H161</f>
        <v>0</v>
      </c>
      <c r="I160" s="26">
        <f>I161</f>
        <v>0</v>
      </c>
      <c r="J160" s="96"/>
    </row>
    <row r="161" spans="1:10" s="9" customFormat="1" ht="42.75" customHeight="1" hidden="1">
      <c r="A161" s="49" t="s">
        <v>82</v>
      </c>
      <c r="B161" s="18" t="s">
        <v>52</v>
      </c>
      <c r="C161" s="8" t="s">
        <v>22</v>
      </c>
      <c r="D161" s="8" t="s">
        <v>29</v>
      </c>
      <c r="E161" s="8" t="s">
        <v>154</v>
      </c>
      <c r="F161" s="8" t="s">
        <v>81</v>
      </c>
      <c r="G161" s="39">
        <f t="shared" si="12"/>
        <v>0</v>
      </c>
      <c r="H161" s="26"/>
      <c r="I161" s="90"/>
      <c r="J161" s="96"/>
    </row>
    <row r="162" spans="1:10" s="9" customFormat="1" ht="20.25" customHeight="1">
      <c r="A162" s="50" t="s">
        <v>38</v>
      </c>
      <c r="B162" s="7" t="s">
        <v>52</v>
      </c>
      <c r="C162" s="7" t="s">
        <v>23</v>
      </c>
      <c r="D162" s="7"/>
      <c r="E162" s="7"/>
      <c r="F162" s="7"/>
      <c r="G162" s="39">
        <f aca="true" t="shared" si="13" ref="G162:G168">H162-I162</f>
        <v>12605.497000000001</v>
      </c>
      <c r="H162" s="25">
        <f>H183+H169+H163</f>
        <v>28528.597</v>
      </c>
      <c r="I162" s="25">
        <f>I183+I169+I163</f>
        <v>15923.1</v>
      </c>
      <c r="J162" s="106"/>
    </row>
    <row r="163" spans="1:10" s="9" customFormat="1" ht="14.25">
      <c r="A163" s="50" t="s">
        <v>107</v>
      </c>
      <c r="B163" s="7" t="s">
        <v>52</v>
      </c>
      <c r="C163" s="7" t="s">
        <v>23</v>
      </c>
      <c r="D163" s="7" t="s">
        <v>42</v>
      </c>
      <c r="E163" s="7"/>
      <c r="F163" s="7"/>
      <c r="G163" s="39">
        <f t="shared" si="13"/>
        <v>0</v>
      </c>
      <c r="H163" s="25">
        <f>H164</f>
        <v>61.5</v>
      </c>
      <c r="I163" s="25">
        <f>I164</f>
        <v>61.5</v>
      </c>
      <c r="J163" s="98"/>
    </row>
    <row r="164" spans="1:10" s="9" customFormat="1" ht="30">
      <c r="A164" s="71" t="s">
        <v>87</v>
      </c>
      <c r="B164" s="18" t="s">
        <v>52</v>
      </c>
      <c r="C164" s="18" t="s">
        <v>23</v>
      </c>
      <c r="D164" s="18" t="s">
        <v>42</v>
      </c>
      <c r="E164" s="18" t="s">
        <v>135</v>
      </c>
      <c r="F164" s="18"/>
      <c r="G164" s="39">
        <f t="shared" si="13"/>
        <v>0</v>
      </c>
      <c r="H164" s="27">
        <f>H165+H167</f>
        <v>61.5</v>
      </c>
      <c r="I164" s="93">
        <f>I165+I167</f>
        <v>61.5</v>
      </c>
      <c r="J164" s="98"/>
    </row>
    <row r="165" spans="1:10" s="9" customFormat="1" ht="89.25" customHeight="1">
      <c r="A165" s="49" t="s">
        <v>457</v>
      </c>
      <c r="B165" s="18" t="s">
        <v>52</v>
      </c>
      <c r="C165" s="18" t="s">
        <v>23</v>
      </c>
      <c r="D165" s="18" t="s">
        <v>42</v>
      </c>
      <c r="E165" s="18" t="s">
        <v>155</v>
      </c>
      <c r="F165" s="18"/>
      <c r="G165" s="39">
        <f t="shared" si="13"/>
        <v>0</v>
      </c>
      <c r="H165" s="27">
        <f>H166</f>
        <v>61.5</v>
      </c>
      <c r="I165" s="93">
        <f>I166</f>
        <v>61.5</v>
      </c>
      <c r="J165" s="98"/>
    </row>
    <row r="166" spans="1:10" s="9" customFormat="1" ht="45">
      <c r="A166" s="49" t="s">
        <v>82</v>
      </c>
      <c r="B166" s="18" t="s">
        <v>52</v>
      </c>
      <c r="C166" s="18" t="s">
        <v>23</v>
      </c>
      <c r="D166" s="18" t="s">
        <v>42</v>
      </c>
      <c r="E166" s="18" t="s">
        <v>155</v>
      </c>
      <c r="F166" s="18" t="s">
        <v>81</v>
      </c>
      <c r="G166" s="39">
        <f t="shared" si="13"/>
        <v>0</v>
      </c>
      <c r="H166" s="27">
        <v>61.5</v>
      </c>
      <c r="I166" s="93">
        <v>61.5</v>
      </c>
      <c r="J166" s="98"/>
    </row>
    <row r="167" spans="1:10" s="9" customFormat="1" ht="75" hidden="1">
      <c r="A167" s="49" t="s">
        <v>108</v>
      </c>
      <c r="B167" s="18" t="s">
        <v>52</v>
      </c>
      <c r="C167" s="18" t="s">
        <v>23</v>
      </c>
      <c r="D167" s="18" t="s">
        <v>42</v>
      </c>
      <c r="E167" s="18" t="s">
        <v>156</v>
      </c>
      <c r="F167" s="18"/>
      <c r="G167" s="39">
        <f t="shared" si="13"/>
        <v>0</v>
      </c>
      <c r="H167" s="27">
        <f>H168</f>
        <v>0</v>
      </c>
      <c r="I167" s="93">
        <f>I168</f>
        <v>0</v>
      </c>
      <c r="J167" s="98"/>
    </row>
    <row r="168" spans="1:10" s="9" customFormat="1" ht="45" hidden="1">
      <c r="A168" s="49" t="s">
        <v>82</v>
      </c>
      <c r="B168" s="18" t="s">
        <v>52</v>
      </c>
      <c r="C168" s="18" t="s">
        <v>23</v>
      </c>
      <c r="D168" s="18" t="s">
        <v>42</v>
      </c>
      <c r="E168" s="18" t="s">
        <v>156</v>
      </c>
      <c r="F168" s="18" t="s">
        <v>81</v>
      </c>
      <c r="G168" s="39">
        <f t="shared" si="13"/>
        <v>0</v>
      </c>
      <c r="H168" s="27"/>
      <c r="I168" s="93">
        <v>0</v>
      </c>
      <c r="J168" s="98"/>
    </row>
    <row r="169" spans="1:10" s="9" customFormat="1" ht="14.25">
      <c r="A169" s="50" t="s">
        <v>56</v>
      </c>
      <c r="B169" s="7" t="s">
        <v>52</v>
      </c>
      <c r="C169" s="7" t="s">
        <v>23</v>
      </c>
      <c r="D169" s="7" t="s">
        <v>29</v>
      </c>
      <c r="E169" s="7"/>
      <c r="F169" s="7"/>
      <c r="G169" s="39">
        <f aca="true" t="shared" si="14" ref="G169:G190">H169-I169</f>
        <v>961.4369999999999</v>
      </c>
      <c r="H169" s="92">
        <f>H170+H173</f>
        <v>16673.037</v>
      </c>
      <c r="I169" s="92">
        <f>I170+I173</f>
        <v>15711.6</v>
      </c>
      <c r="J169" s="106"/>
    </row>
    <row r="170" spans="1:10" s="5" customFormat="1" ht="57">
      <c r="A170" s="112" t="s">
        <v>304</v>
      </c>
      <c r="B170" s="18" t="s">
        <v>52</v>
      </c>
      <c r="C170" s="18" t="s">
        <v>23</v>
      </c>
      <c r="D170" s="23" t="s">
        <v>29</v>
      </c>
      <c r="E170" s="14" t="s">
        <v>157</v>
      </c>
      <c r="F170" s="14"/>
      <c r="G170" s="39">
        <f t="shared" si="14"/>
        <v>855.7130000000001</v>
      </c>
      <c r="H170" s="26">
        <f>H171</f>
        <v>1438.313</v>
      </c>
      <c r="I170" s="26">
        <f>I171</f>
        <v>582.6</v>
      </c>
      <c r="J170" s="95"/>
    </row>
    <row r="171" spans="1:10" s="5" customFormat="1" ht="29.25" customHeight="1">
      <c r="A171" s="51" t="s">
        <v>112</v>
      </c>
      <c r="B171" s="18" t="s">
        <v>52</v>
      </c>
      <c r="C171" s="18" t="s">
        <v>23</v>
      </c>
      <c r="D171" s="23" t="s">
        <v>29</v>
      </c>
      <c r="E171" s="14" t="s">
        <v>158</v>
      </c>
      <c r="F171" s="14"/>
      <c r="G171" s="39">
        <f t="shared" si="14"/>
        <v>855.7130000000001</v>
      </c>
      <c r="H171" s="26">
        <f>H172</f>
        <v>1438.313</v>
      </c>
      <c r="I171" s="90">
        <f>I172</f>
        <v>582.6</v>
      </c>
      <c r="J171" s="95"/>
    </row>
    <row r="172" spans="1:10" s="5" customFormat="1" ht="45">
      <c r="A172" s="49" t="s">
        <v>82</v>
      </c>
      <c r="B172" s="18" t="s">
        <v>52</v>
      </c>
      <c r="C172" s="18" t="s">
        <v>23</v>
      </c>
      <c r="D172" s="23" t="s">
        <v>29</v>
      </c>
      <c r="E172" s="14" t="s">
        <v>158</v>
      </c>
      <c r="F172" s="14" t="s">
        <v>81</v>
      </c>
      <c r="G172" s="39">
        <f t="shared" si="14"/>
        <v>855.7130000000001</v>
      </c>
      <c r="H172" s="26">
        <f>582.6+855.713</f>
        <v>1438.313</v>
      </c>
      <c r="I172" s="90">
        <v>582.6</v>
      </c>
      <c r="J172" s="96"/>
    </row>
    <row r="173" spans="1:10" s="5" customFormat="1" ht="30">
      <c r="A173" s="71" t="s">
        <v>87</v>
      </c>
      <c r="B173" s="8" t="s">
        <v>52</v>
      </c>
      <c r="C173" s="8" t="s">
        <v>23</v>
      </c>
      <c r="D173" s="8" t="s">
        <v>29</v>
      </c>
      <c r="E173" s="8" t="s">
        <v>135</v>
      </c>
      <c r="F173" s="14"/>
      <c r="G173" s="39">
        <f t="shared" si="14"/>
        <v>105.72400000000016</v>
      </c>
      <c r="H173" s="26">
        <f>H178+H181+H176+H174</f>
        <v>15234.724</v>
      </c>
      <c r="I173" s="26">
        <f>I178+I181+I176+I174</f>
        <v>15129</v>
      </c>
      <c r="J173" s="96"/>
    </row>
    <row r="174" spans="1:10" s="5" customFormat="1" ht="45">
      <c r="A174" s="49" t="s">
        <v>424</v>
      </c>
      <c r="B174" s="8" t="s">
        <v>52</v>
      </c>
      <c r="C174" s="8" t="s">
        <v>23</v>
      </c>
      <c r="D174" s="8" t="s">
        <v>29</v>
      </c>
      <c r="E174" s="14" t="s">
        <v>162</v>
      </c>
      <c r="F174" s="14"/>
      <c r="G174" s="39">
        <f t="shared" si="14"/>
        <v>22.515</v>
      </c>
      <c r="H174" s="26">
        <f>H175</f>
        <v>22.515</v>
      </c>
      <c r="I174" s="26">
        <f>I175</f>
        <v>0</v>
      </c>
      <c r="J174" s="96"/>
    </row>
    <row r="175" spans="1:10" s="5" customFormat="1" ht="15">
      <c r="A175" s="49" t="s">
        <v>15</v>
      </c>
      <c r="B175" s="8" t="s">
        <v>52</v>
      </c>
      <c r="C175" s="8" t="s">
        <v>23</v>
      </c>
      <c r="D175" s="8" t="s">
        <v>29</v>
      </c>
      <c r="E175" s="14" t="s">
        <v>162</v>
      </c>
      <c r="F175" s="14" t="s">
        <v>91</v>
      </c>
      <c r="G175" s="39">
        <f t="shared" si="14"/>
        <v>22.515</v>
      </c>
      <c r="H175" s="26">
        <v>22.515</v>
      </c>
      <c r="I175" s="26"/>
      <c r="J175" s="96"/>
    </row>
    <row r="176" spans="1:10" s="172" customFormat="1" ht="15">
      <c r="A176" s="177" t="s">
        <v>255</v>
      </c>
      <c r="B176" s="8" t="s">
        <v>52</v>
      </c>
      <c r="C176" s="8" t="s">
        <v>23</v>
      </c>
      <c r="D176" s="8" t="s">
        <v>29</v>
      </c>
      <c r="E176" s="14" t="s">
        <v>184</v>
      </c>
      <c r="F176" s="14"/>
      <c r="G176" s="39">
        <f t="shared" si="14"/>
        <v>83.209</v>
      </c>
      <c r="H176" s="178">
        <f>H177</f>
        <v>83.209</v>
      </c>
      <c r="I176" s="178">
        <f>I177</f>
        <v>0</v>
      </c>
      <c r="J176" s="179"/>
    </row>
    <row r="177" spans="1:10" s="5" customFormat="1" ht="45">
      <c r="A177" s="49" t="s">
        <v>82</v>
      </c>
      <c r="B177" s="8" t="s">
        <v>52</v>
      </c>
      <c r="C177" s="8" t="s">
        <v>23</v>
      </c>
      <c r="D177" s="8" t="s">
        <v>29</v>
      </c>
      <c r="E177" s="14" t="s">
        <v>184</v>
      </c>
      <c r="F177" s="14" t="s">
        <v>81</v>
      </c>
      <c r="G177" s="39">
        <f t="shared" si="14"/>
        <v>83.209</v>
      </c>
      <c r="H177" s="26">
        <v>83.209</v>
      </c>
      <c r="I177" s="26"/>
      <c r="J177" s="96"/>
    </row>
    <row r="178" spans="1:10" s="5" customFormat="1" ht="75">
      <c r="A178" s="49" t="s">
        <v>391</v>
      </c>
      <c r="B178" s="18" t="s">
        <v>52</v>
      </c>
      <c r="C178" s="18" t="s">
        <v>23</v>
      </c>
      <c r="D178" s="23" t="s">
        <v>29</v>
      </c>
      <c r="E178" s="14" t="s">
        <v>358</v>
      </c>
      <c r="F178" s="14"/>
      <c r="G178" s="39">
        <f t="shared" si="14"/>
        <v>0</v>
      </c>
      <c r="H178" s="26">
        <f>H179+H180</f>
        <v>7129</v>
      </c>
      <c r="I178" s="26">
        <f>I179+I180</f>
        <v>7129</v>
      </c>
      <c r="J178" s="96"/>
    </row>
    <row r="179" spans="1:10" s="5" customFormat="1" ht="45">
      <c r="A179" s="49" t="s">
        <v>82</v>
      </c>
      <c r="B179" s="18" t="s">
        <v>52</v>
      </c>
      <c r="C179" s="18" t="s">
        <v>23</v>
      </c>
      <c r="D179" s="23" t="s">
        <v>29</v>
      </c>
      <c r="E179" s="14" t="s">
        <v>358</v>
      </c>
      <c r="F179" s="14" t="s">
        <v>81</v>
      </c>
      <c r="G179" s="39">
        <f t="shared" si="14"/>
        <v>-3129</v>
      </c>
      <c r="H179" s="26">
        <f>7129-3129</f>
        <v>4000</v>
      </c>
      <c r="I179" s="90">
        <v>7129</v>
      </c>
      <c r="J179" s="96"/>
    </row>
    <row r="180" spans="1:10" s="5" customFormat="1" ht="15">
      <c r="A180" s="49" t="s">
        <v>15</v>
      </c>
      <c r="B180" s="18" t="s">
        <v>52</v>
      </c>
      <c r="C180" s="18" t="s">
        <v>23</v>
      </c>
      <c r="D180" s="23" t="s">
        <v>29</v>
      </c>
      <c r="E180" s="14" t="s">
        <v>358</v>
      </c>
      <c r="F180" s="14" t="s">
        <v>91</v>
      </c>
      <c r="G180" s="39">
        <f t="shared" si="14"/>
        <v>3129</v>
      </c>
      <c r="H180" s="26">
        <v>3129</v>
      </c>
      <c r="I180" s="90"/>
      <c r="J180" s="96"/>
    </row>
    <row r="181" spans="1:10" s="5" customFormat="1" ht="45">
      <c r="A181" s="49" t="s">
        <v>392</v>
      </c>
      <c r="B181" s="18" t="s">
        <v>52</v>
      </c>
      <c r="C181" s="18" t="s">
        <v>23</v>
      </c>
      <c r="D181" s="23" t="s">
        <v>29</v>
      </c>
      <c r="E181" s="14" t="s">
        <v>393</v>
      </c>
      <c r="F181" s="14"/>
      <c r="G181" s="39">
        <f t="shared" si="14"/>
        <v>0</v>
      </c>
      <c r="H181" s="26">
        <f>H182</f>
        <v>8000</v>
      </c>
      <c r="I181" s="26">
        <f>I182</f>
        <v>8000</v>
      </c>
      <c r="J181" s="96"/>
    </row>
    <row r="182" spans="1:10" s="5" customFormat="1" ht="45">
      <c r="A182" s="49" t="s">
        <v>82</v>
      </c>
      <c r="B182" s="18" t="s">
        <v>52</v>
      </c>
      <c r="C182" s="18" t="s">
        <v>23</v>
      </c>
      <c r="D182" s="23" t="s">
        <v>29</v>
      </c>
      <c r="E182" s="14" t="s">
        <v>393</v>
      </c>
      <c r="F182" s="14" t="s">
        <v>81</v>
      </c>
      <c r="G182" s="39">
        <f t="shared" si="14"/>
        <v>0</v>
      </c>
      <c r="H182" s="26">
        <v>8000</v>
      </c>
      <c r="I182" s="90">
        <v>8000</v>
      </c>
      <c r="J182" s="96"/>
    </row>
    <row r="183" spans="1:10" s="9" customFormat="1" ht="28.5">
      <c r="A183" s="50" t="s">
        <v>40</v>
      </c>
      <c r="B183" s="7" t="s">
        <v>52</v>
      </c>
      <c r="C183" s="7" t="s">
        <v>23</v>
      </c>
      <c r="D183" s="7" t="s">
        <v>47</v>
      </c>
      <c r="E183" s="7"/>
      <c r="F183" s="7"/>
      <c r="G183" s="39">
        <f t="shared" si="14"/>
        <v>11644.06</v>
      </c>
      <c r="H183" s="25">
        <f aca="true" t="shared" si="15" ref="H183:I185">H184</f>
        <v>11794.06</v>
      </c>
      <c r="I183" s="25">
        <f t="shared" si="15"/>
        <v>150</v>
      </c>
      <c r="J183" s="106"/>
    </row>
    <row r="184" spans="1:10" s="5" customFormat="1" ht="30">
      <c r="A184" s="71" t="s">
        <v>87</v>
      </c>
      <c r="B184" s="8" t="s">
        <v>52</v>
      </c>
      <c r="C184" s="8" t="s">
        <v>23</v>
      </c>
      <c r="D184" s="8" t="s">
        <v>47</v>
      </c>
      <c r="E184" s="8" t="s">
        <v>135</v>
      </c>
      <c r="F184" s="8"/>
      <c r="G184" s="39">
        <f t="shared" si="14"/>
        <v>11644.06</v>
      </c>
      <c r="H184" s="26">
        <f>H185+H187+H191</f>
        <v>11794.06</v>
      </c>
      <c r="I184" s="26">
        <f>I185+I187</f>
        <v>150</v>
      </c>
      <c r="J184" s="95"/>
    </row>
    <row r="185" spans="1:10" s="5" customFormat="1" ht="29.25" customHeight="1">
      <c r="A185" s="49" t="s">
        <v>41</v>
      </c>
      <c r="B185" s="8" t="s">
        <v>52</v>
      </c>
      <c r="C185" s="8" t="s">
        <v>23</v>
      </c>
      <c r="D185" s="8" t="s">
        <v>47</v>
      </c>
      <c r="E185" s="8" t="s">
        <v>159</v>
      </c>
      <c r="F185" s="8"/>
      <c r="G185" s="39">
        <f t="shared" si="14"/>
        <v>0</v>
      </c>
      <c r="H185" s="26">
        <f t="shared" si="15"/>
        <v>50</v>
      </c>
      <c r="I185" s="90">
        <f t="shared" si="15"/>
        <v>50</v>
      </c>
      <c r="J185" s="95"/>
    </row>
    <row r="186" spans="1:10" s="5" customFormat="1" ht="45">
      <c r="A186" s="49" t="s">
        <v>82</v>
      </c>
      <c r="B186" s="8" t="s">
        <v>52</v>
      </c>
      <c r="C186" s="8" t="s">
        <v>23</v>
      </c>
      <c r="D186" s="8" t="s">
        <v>47</v>
      </c>
      <c r="E186" s="8" t="s">
        <v>159</v>
      </c>
      <c r="F186" s="8" t="s">
        <v>81</v>
      </c>
      <c r="G186" s="39">
        <f t="shared" si="14"/>
        <v>0</v>
      </c>
      <c r="H186" s="26">
        <v>50</v>
      </c>
      <c r="I186" s="90">
        <v>50</v>
      </c>
      <c r="J186" s="96"/>
    </row>
    <row r="187" spans="1:10" s="5" customFormat="1" ht="75">
      <c r="A187" s="49" t="s">
        <v>255</v>
      </c>
      <c r="B187" s="8" t="s">
        <v>52</v>
      </c>
      <c r="C187" s="8" t="s">
        <v>23</v>
      </c>
      <c r="D187" s="8" t="s">
        <v>47</v>
      </c>
      <c r="E187" s="8" t="s">
        <v>184</v>
      </c>
      <c r="F187" s="8"/>
      <c r="G187" s="39">
        <f t="shared" si="14"/>
        <v>-52.2</v>
      </c>
      <c r="H187" s="26">
        <f>H190+H188+H189</f>
        <v>47.8</v>
      </c>
      <c r="I187" s="26">
        <f>I190</f>
        <v>100</v>
      </c>
      <c r="J187" s="96"/>
    </row>
    <row r="188" spans="1:10" s="5" customFormat="1" ht="31.5">
      <c r="A188" s="186" t="s">
        <v>198</v>
      </c>
      <c r="B188" s="8" t="s">
        <v>52</v>
      </c>
      <c r="C188" s="8" t="s">
        <v>23</v>
      </c>
      <c r="D188" s="8" t="s">
        <v>47</v>
      </c>
      <c r="E188" s="8" t="s">
        <v>184</v>
      </c>
      <c r="F188" s="8" t="s">
        <v>84</v>
      </c>
      <c r="G188" s="39"/>
      <c r="H188" s="26"/>
      <c r="I188" s="90"/>
      <c r="J188" s="96"/>
    </row>
    <row r="189" spans="1:10" s="5" customFormat="1" ht="63">
      <c r="A189" s="185" t="s">
        <v>469</v>
      </c>
      <c r="B189" s="8" t="s">
        <v>52</v>
      </c>
      <c r="C189" s="8" t="s">
        <v>23</v>
      </c>
      <c r="D189" s="8" t="s">
        <v>47</v>
      </c>
      <c r="E189" s="8" t="s">
        <v>184</v>
      </c>
      <c r="F189" s="8" t="s">
        <v>126</v>
      </c>
      <c r="G189" s="39"/>
      <c r="H189" s="26"/>
      <c r="I189" s="90"/>
      <c r="J189" s="96"/>
    </row>
    <row r="190" spans="1:10" s="5" customFormat="1" ht="45">
      <c r="A190" s="49" t="s">
        <v>82</v>
      </c>
      <c r="B190" s="8" t="s">
        <v>52</v>
      </c>
      <c r="C190" s="8" t="s">
        <v>23</v>
      </c>
      <c r="D190" s="8" t="s">
        <v>47</v>
      </c>
      <c r="E190" s="8" t="s">
        <v>184</v>
      </c>
      <c r="F190" s="8" t="s">
        <v>81</v>
      </c>
      <c r="G190" s="39">
        <f t="shared" si="14"/>
        <v>-52.2</v>
      </c>
      <c r="H190" s="26">
        <f>100-52.2</f>
        <v>47.8</v>
      </c>
      <c r="I190" s="90">
        <v>100</v>
      </c>
      <c r="J190" s="96"/>
    </row>
    <row r="191" spans="1:10" s="5" customFormat="1" ht="30">
      <c r="A191" s="49" t="s">
        <v>477</v>
      </c>
      <c r="B191" s="8" t="s">
        <v>52</v>
      </c>
      <c r="C191" s="8" t="s">
        <v>23</v>
      </c>
      <c r="D191" s="8" t="s">
        <v>47</v>
      </c>
      <c r="E191" s="8" t="s">
        <v>476</v>
      </c>
      <c r="F191" s="8"/>
      <c r="G191" s="39"/>
      <c r="H191" s="26">
        <f>H192</f>
        <v>11696.26</v>
      </c>
      <c r="I191" s="90"/>
      <c r="J191" s="96"/>
    </row>
    <row r="192" spans="1:10" s="5" customFormat="1" ht="45">
      <c r="A192" s="49" t="s">
        <v>82</v>
      </c>
      <c r="B192" s="8" t="s">
        <v>52</v>
      </c>
      <c r="C192" s="8" t="s">
        <v>23</v>
      </c>
      <c r="D192" s="8" t="s">
        <v>47</v>
      </c>
      <c r="E192" s="8" t="s">
        <v>476</v>
      </c>
      <c r="F192" s="8" t="s">
        <v>81</v>
      </c>
      <c r="G192" s="39"/>
      <c r="H192" s="26">
        <v>11696.26</v>
      </c>
      <c r="I192" s="90"/>
      <c r="J192" s="96"/>
    </row>
    <row r="193" spans="1:10" s="5" customFormat="1" ht="15">
      <c r="A193" s="50" t="s">
        <v>43</v>
      </c>
      <c r="B193" s="7" t="s">
        <v>52</v>
      </c>
      <c r="C193" s="7" t="s">
        <v>42</v>
      </c>
      <c r="D193" s="8"/>
      <c r="E193" s="8"/>
      <c r="F193" s="8"/>
      <c r="G193" s="39">
        <f aca="true" t="shared" si="16" ref="G193:G205">H193-I193</f>
        <v>2158.429</v>
      </c>
      <c r="H193" s="24">
        <f>H198+H194+H230</f>
        <v>25223.128999999997</v>
      </c>
      <c r="I193" s="24">
        <f>I198+I194+I230</f>
        <v>23064.699999999997</v>
      </c>
      <c r="J193" s="105"/>
    </row>
    <row r="194" spans="1:10" s="16" customFormat="1" ht="14.25">
      <c r="A194" s="50" t="s">
        <v>211</v>
      </c>
      <c r="B194" s="20" t="s">
        <v>52</v>
      </c>
      <c r="C194" s="20" t="s">
        <v>42</v>
      </c>
      <c r="D194" s="20" t="s">
        <v>21</v>
      </c>
      <c r="E194" s="20"/>
      <c r="F194" s="20"/>
      <c r="G194" s="39">
        <f t="shared" si="16"/>
        <v>0</v>
      </c>
      <c r="H194" s="24">
        <f aca="true" t="shared" si="17" ref="H194:I196">H195</f>
        <v>10</v>
      </c>
      <c r="I194" s="24">
        <f t="shared" si="17"/>
        <v>10</v>
      </c>
      <c r="J194" s="105"/>
    </row>
    <row r="195" spans="1:10" s="5" customFormat="1" ht="30">
      <c r="A195" s="71" t="s">
        <v>87</v>
      </c>
      <c r="B195" s="18" t="s">
        <v>52</v>
      </c>
      <c r="C195" s="18" t="s">
        <v>42</v>
      </c>
      <c r="D195" s="8" t="s">
        <v>21</v>
      </c>
      <c r="E195" s="8" t="s">
        <v>135</v>
      </c>
      <c r="F195" s="8"/>
      <c r="G195" s="39">
        <f t="shared" si="16"/>
        <v>0</v>
      </c>
      <c r="H195" s="27">
        <f t="shared" si="17"/>
        <v>10</v>
      </c>
      <c r="I195" s="27">
        <f t="shared" si="17"/>
        <v>10</v>
      </c>
      <c r="J195" s="105"/>
    </row>
    <row r="196" spans="1:10" s="5" customFormat="1" ht="15">
      <c r="A196" s="49" t="s">
        <v>214</v>
      </c>
      <c r="B196" s="18" t="s">
        <v>52</v>
      </c>
      <c r="C196" s="18" t="s">
        <v>42</v>
      </c>
      <c r="D196" s="8" t="s">
        <v>21</v>
      </c>
      <c r="E196" s="8" t="s">
        <v>212</v>
      </c>
      <c r="F196" s="8"/>
      <c r="G196" s="39">
        <f t="shared" si="16"/>
        <v>0</v>
      </c>
      <c r="H196" s="27">
        <f t="shared" si="17"/>
        <v>10</v>
      </c>
      <c r="I196" s="27">
        <f t="shared" si="17"/>
        <v>10</v>
      </c>
      <c r="J196" s="105"/>
    </row>
    <row r="197" spans="1:10" s="5" customFormat="1" ht="45">
      <c r="A197" s="115" t="s">
        <v>82</v>
      </c>
      <c r="B197" s="18" t="s">
        <v>52</v>
      </c>
      <c r="C197" s="18" t="s">
        <v>42</v>
      </c>
      <c r="D197" s="8" t="s">
        <v>21</v>
      </c>
      <c r="E197" s="8" t="s">
        <v>212</v>
      </c>
      <c r="F197" s="8" t="s">
        <v>81</v>
      </c>
      <c r="G197" s="39">
        <f t="shared" si="16"/>
        <v>0</v>
      </c>
      <c r="H197" s="27">
        <v>10</v>
      </c>
      <c r="I197" s="27">
        <v>10</v>
      </c>
      <c r="J197" s="105"/>
    </row>
    <row r="198" spans="1:10" s="9" customFormat="1" ht="14.25">
      <c r="A198" s="50" t="s">
        <v>54</v>
      </c>
      <c r="B198" s="7" t="s">
        <v>52</v>
      </c>
      <c r="C198" s="7" t="s">
        <v>42</v>
      </c>
      <c r="D198" s="7" t="s">
        <v>26</v>
      </c>
      <c r="E198" s="7"/>
      <c r="F198" s="7"/>
      <c r="G198" s="39">
        <f t="shared" si="16"/>
        <v>-24.670999999998457</v>
      </c>
      <c r="H198" s="25">
        <f>H217+H206+H199+H204</f>
        <v>23030.029</v>
      </c>
      <c r="I198" s="25">
        <f>I217+I206+I199+I204</f>
        <v>23054.699999999997</v>
      </c>
      <c r="J198" s="106"/>
    </row>
    <row r="199" spans="1:10" s="9" customFormat="1" ht="60" customHeight="1">
      <c r="A199" s="173" t="s">
        <v>464</v>
      </c>
      <c r="B199" s="18" t="s">
        <v>52</v>
      </c>
      <c r="C199" s="18" t="s">
        <v>42</v>
      </c>
      <c r="D199" s="18" t="s">
        <v>26</v>
      </c>
      <c r="E199" s="18" t="s">
        <v>147</v>
      </c>
      <c r="F199" s="18"/>
      <c r="G199" s="39">
        <f t="shared" si="16"/>
        <v>0</v>
      </c>
      <c r="H199" s="27">
        <f>H200+H202</f>
        <v>4000</v>
      </c>
      <c r="I199" s="27">
        <f>I200+I202</f>
        <v>4000</v>
      </c>
      <c r="J199" s="106"/>
    </row>
    <row r="200" spans="1:10" s="9" customFormat="1" ht="15" hidden="1">
      <c r="A200" s="156" t="s">
        <v>100</v>
      </c>
      <c r="B200" s="18" t="s">
        <v>52</v>
      </c>
      <c r="C200" s="18" t="s">
        <v>42</v>
      </c>
      <c r="D200" s="18" t="s">
        <v>26</v>
      </c>
      <c r="E200" s="18" t="s">
        <v>425</v>
      </c>
      <c r="F200" s="18"/>
      <c r="G200" s="39">
        <f t="shared" si="16"/>
        <v>0</v>
      </c>
      <c r="H200" s="27">
        <f>H201</f>
        <v>0</v>
      </c>
      <c r="I200" s="27">
        <f>I201</f>
        <v>0</v>
      </c>
      <c r="J200" s="106"/>
    </row>
    <row r="201" spans="1:10" s="9" customFormat="1" ht="45" hidden="1">
      <c r="A201" s="115" t="s">
        <v>82</v>
      </c>
      <c r="B201" s="18" t="s">
        <v>52</v>
      </c>
      <c r="C201" s="18" t="s">
        <v>42</v>
      </c>
      <c r="D201" s="18" t="s">
        <v>26</v>
      </c>
      <c r="E201" s="18" t="s">
        <v>425</v>
      </c>
      <c r="F201" s="18" t="s">
        <v>81</v>
      </c>
      <c r="G201" s="39">
        <f t="shared" si="16"/>
        <v>0</v>
      </c>
      <c r="H201" s="27"/>
      <c r="I201" s="27"/>
      <c r="J201" s="106"/>
    </row>
    <row r="202" spans="1:10" s="9" customFormat="1" ht="30">
      <c r="A202" s="156" t="s">
        <v>459</v>
      </c>
      <c r="B202" s="18" t="s">
        <v>52</v>
      </c>
      <c r="C202" s="18" t="s">
        <v>42</v>
      </c>
      <c r="D202" s="18" t="s">
        <v>26</v>
      </c>
      <c r="E202" s="23" t="s">
        <v>426</v>
      </c>
      <c r="F202" s="18"/>
      <c r="G202" s="39">
        <f t="shared" si="16"/>
        <v>0</v>
      </c>
      <c r="H202" s="27">
        <f>H203</f>
        <v>4000</v>
      </c>
      <c r="I202" s="27">
        <f>I203</f>
        <v>4000</v>
      </c>
      <c r="J202" s="106"/>
    </row>
    <row r="203" spans="1:10" s="9" customFormat="1" ht="45">
      <c r="A203" s="115" t="s">
        <v>82</v>
      </c>
      <c r="B203" s="18" t="s">
        <v>52</v>
      </c>
      <c r="C203" s="18" t="s">
        <v>42</v>
      </c>
      <c r="D203" s="18" t="s">
        <v>26</v>
      </c>
      <c r="E203" s="23" t="s">
        <v>426</v>
      </c>
      <c r="F203" s="18" t="s">
        <v>81</v>
      </c>
      <c r="G203" s="39">
        <f t="shared" si="16"/>
        <v>0</v>
      </c>
      <c r="H203" s="27">
        <v>4000</v>
      </c>
      <c r="I203" s="27">
        <v>4000</v>
      </c>
      <c r="J203" s="106"/>
    </row>
    <row r="204" spans="1:10" s="9" customFormat="1" ht="75" hidden="1">
      <c r="A204" s="49" t="s">
        <v>255</v>
      </c>
      <c r="B204" s="18" t="s">
        <v>52</v>
      </c>
      <c r="C204" s="18" t="s">
        <v>42</v>
      </c>
      <c r="D204" s="18" t="s">
        <v>26</v>
      </c>
      <c r="E204" s="23" t="s">
        <v>427</v>
      </c>
      <c r="F204" s="18"/>
      <c r="G204" s="39">
        <f t="shared" si="16"/>
        <v>0</v>
      </c>
      <c r="H204" s="27">
        <f>H205</f>
        <v>0</v>
      </c>
      <c r="I204" s="27">
        <f>I205</f>
        <v>0</v>
      </c>
      <c r="J204" s="106"/>
    </row>
    <row r="205" spans="1:10" s="9" customFormat="1" ht="45" hidden="1">
      <c r="A205" s="49" t="s">
        <v>82</v>
      </c>
      <c r="B205" s="18" t="s">
        <v>52</v>
      </c>
      <c r="C205" s="18" t="s">
        <v>42</v>
      </c>
      <c r="D205" s="18" t="s">
        <v>26</v>
      </c>
      <c r="E205" s="23" t="s">
        <v>427</v>
      </c>
      <c r="F205" s="18" t="s">
        <v>81</v>
      </c>
      <c r="G205" s="39">
        <f t="shared" si="16"/>
        <v>0</v>
      </c>
      <c r="H205" s="27"/>
      <c r="I205" s="27"/>
      <c r="J205" s="106"/>
    </row>
    <row r="206" spans="1:10" s="5" customFormat="1" ht="74.25" customHeight="1">
      <c r="A206" s="110" t="s">
        <v>303</v>
      </c>
      <c r="B206" s="8" t="s">
        <v>52</v>
      </c>
      <c r="C206" s="8" t="s">
        <v>42</v>
      </c>
      <c r="D206" s="8" t="s">
        <v>26</v>
      </c>
      <c r="E206" s="8" t="s">
        <v>149</v>
      </c>
      <c r="F206" s="8"/>
      <c r="G206" s="39">
        <f aca="true" t="shared" si="18" ref="G206:G216">H206-I206</f>
        <v>-24.370999999999185</v>
      </c>
      <c r="H206" s="26">
        <f>H207</f>
        <v>17975.328999999998</v>
      </c>
      <c r="I206" s="26">
        <f>I207</f>
        <v>17999.699999999997</v>
      </c>
      <c r="J206" s="95"/>
    </row>
    <row r="207" spans="1:10" s="5" customFormat="1" ht="30">
      <c r="A207" s="115" t="s">
        <v>220</v>
      </c>
      <c r="B207" s="8" t="s">
        <v>52</v>
      </c>
      <c r="C207" s="8" t="s">
        <v>42</v>
      </c>
      <c r="D207" s="8" t="s">
        <v>26</v>
      </c>
      <c r="E207" s="8" t="s">
        <v>204</v>
      </c>
      <c r="F207" s="8"/>
      <c r="G207" s="39">
        <f t="shared" si="18"/>
        <v>-24.370999999999185</v>
      </c>
      <c r="H207" s="26">
        <f>H208+H209+H210+H211+H214+H215+H216+H213+H212</f>
        <v>17975.328999999998</v>
      </c>
      <c r="I207" s="26">
        <f>I208+I209+I210+I211+I214+I215+I216+I213+I212</f>
        <v>17999.699999999997</v>
      </c>
      <c r="J207" s="95"/>
    </row>
    <row r="208" spans="1:10" s="5" customFormat="1" ht="16.5" customHeight="1">
      <c r="A208" s="115" t="s">
        <v>201</v>
      </c>
      <c r="B208" s="8" t="s">
        <v>52</v>
      </c>
      <c r="C208" s="8" t="s">
        <v>42</v>
      </c>
      <c r="D208" s="8" t="s">
        <v>26</v>
      </c>
      <c r="E208" s="8" t="s">
        <v>204</v>
      </c>
      <c r="F208" s="8" t="s">
        <v>88</v>
      </c>
      <c r="G208" s="39">
        <f t="shared" si="18"/>
        <v>0</v>
      </c>
      <c r="H208" s="26">
        <v>6440</v>
      </c>
      <c r="I208" s="90">
        <v>6440</v>
      </c>
      <c r="J208" s="96"/>
    </row>
    <row r="209" spans="1:10" s="5" customFormat="1" ht="36" customHeight="1" hidden="1">
      <c r="A209" s="115" t="s">
        <v>99</v>
      </c>
      <c r="B209" s="8" t="s">
        <v>52</v>
      </c>
      <c r="C209" s="8" t="s">
        <v>42</v>
      </c>
      <c r="D209" s="8" t="s">
        <v>26</v>
      </c>
      <c r="E209" s="8" t="s">
        <v>204</v>
      </c>
      <c r="F209" s="8" t="s">
        <v>98</v>
      </c>
      <c r="G209" s="39">
        <f t="shared" si="18"/>
        <v>0</v>
      </c>
      <c r="H209" s="26"/>
      <c r="I209" s="90"/>
      <c r="J209" s="96"/>
    </row>
    <row r="210" spans="1:10" s="5" customFormat="1" ht="45.75" customHeight="1">
      <c r="A210" s="115" t="s">
        <v>202</v>
      </c>
      <c r="B210" s="8" t="s">
        <v>52</v>
      </c>
      <c r="C210" s="8" t="s">
        <v>42</v>
      </c>
      <c r="D210" s="8" t="s">
        <v>26</v>
      </c>
      <c r="E210" s="8" t="s">
        <v>204</v>
      </c>
      <c r="F210" s="8" t="s">
        <v>128</v>
      </c>
      <c r="G210" s="39">
        <f t="shared" si="18"/>
        <v>0</v>
      </c>
      <c r="H210" s="26">
        <v>1305</v>
      </c>
      <c r="I210" s="90">
        <v>1305</v>
      </c>
      <c r="J210" s="96"/>
    </row>
    <row r="211" spans="1:10" s="5" customFormat="1" ht="43.5" customHeight="1">
      <c r="A211" s="115" t="s">
        <v>82</v>
      </c>
      <c r="B211" s="8" t="s">
        <v>52</v>
      </c>
      <c r="C211" s="8" t="s">
        <v>42</v>
      </c>
      <c r="D211" s="8" t="s">
        <v>26</v>
      </c>
      <c r="E211" s="8" t="s">
        <v>204</v>
      </c>
      <c r="F211" s="8" t="s">
        <v>81</v>
      </c>
      <c r="G211" s="39">
        <f t="shared" si="18"/>
        <v>0</v>
      </c>
      <c r="H211" s="26">
        <f>1983+600</f>
        <v>2583</v>
      </c>
      <c r="I211" s="26">
        <v>2583</v>
      </c>
      <c r="J211" s="96"/>
    </row>
    <row r="212" spans="1:10" s="5" customFormat="1" ht="15">
      <c r="A212" s="156" t="s">
        <v>405</v>
      </c>
      <c r="B212" s="8" t="s">
        <v>52</v>
      </c>
      <c r="C212" s="8" t="s">
        <v>42</v>
      </c>
      <c r="D212" s="8" t="s">
        <v>26</v>
      </c>
      <c r="E212" s="8" t="s">
        <v>204</v>
      </c>
      <c r="F212" s="8" t="s">
        <v>404</v>
      </c>
      <c r="G212" s="39">
        <f t="shared" si="18"/>
        <v>-24.371000000000095</v>
      </c>
      <c r="H212" s="26">
        <f>7349.5-24.371</f>
        <v>7325.129</v>
      </c>
      <c r="I212" s="26">
        <v>7349.5</v>
      </c>
      <c r="J212" s="96"/>
    </row>
    <row r="213" spans="1:10" s="5" customFormat="1" ht="43.5" customHeight="1">
      <c r="A213" s="156" t="s">
        <v>227</v>
      </c>
      <c r="B213" s="8" t="s">
        <v>52</v>
      </c>
      <c r="C213" s="8" t="s">
        <v>42</v>
      </c>
      <c r="D213" s="8" t="s">
        <v>26</v>
      </c>
      <c r="E213" s="8" t="s">
        <v>204</v>
      </c>
      <c r="F213" s="8" t="s">
        <v>93</v>
      </c>
      <c r="G213" s="39">
        <f>H213-I213</f>
        <v>0</v>
      </c>
      <c r="H213" s="26">
        <v>53.3</v>
      </c>
      <c r="I213" s="90">
        <v>53.3</v>
      </c>
      <c r="J213" s="96"/>
    </row>
    <row r="214" spans="1:10" s="5" customFormat="1" ht="30" customHeight="1">
      <c r="A214" s="156" t="s">
        <v>103</v>
      </c>
      <c r="B214" s="8" t="s">
        <v>52</v>
      </c>
      <c r="C214" s="8" t="s">
        <v>42</v>
      </c>
      <c r="D214" s="8" t="s">
        <v>26</v>
      </c>
      <c r="E214" s="8" t="s">
        <v>204</v>
      </c>
      <c r="F214" s="8" t="s">
        <v>101</v>
      </c>
      <c r="G214" s="39">
        <f t="shared" si="18"/>
        <v>0</v>
      </c>
      <c r="H214" s="26">
        <v>54.9</v>
      </c>
      <c r="I214" s="90">
        <v>54.9</v>
      </c>
      <c r="J214" s="96"/>
    </row>
    <row r="215" spans="1:10" s="5" customFormat="1" ht="16.5" customHeight="1">
      <c r="A215" s="51" t="s">
        <v>104</v>
      </c>
      <c r="B215" s="8" t="s">
        <v>52</v>
      </c>
      <c r="C215" s="8" t="s">
        <v>42</v>
      </c>
      <c r="D215" s="8" t="s">
        <v>26</v>
      </c>
      <c r="E215" s="8" t="s">
        <v>204</v>
      </c>
      <c r="F215" s="8" t="s">
        <v>102</v>
      </c>
      <c r="G215" s="39">
        <f t="shared" si="18"/>
        <v>0</v>
      </c>
      <c r="H215" s="26">
        <v>214</v>
      </c>
      <c r="I215" s="90">
        <v>214</v>
      </c>
      <c r="J215" s="96"/>
    </row>
    <row r="216" spans="1:10" s="5" customFormat="1" ht="16.5" customHeight="1" hidden="1">
      <c r="A216" s="51" t="s">
        <v>215</v>
      </c>
      <c r="B216" s="8" t="s">
        <v>52</v>
      </c>
      <c r="C216" s="8" t="s">
        <v>42</v>
      </c>
      <c r="D216" s="8" t="s">
        <v>26</v>
      </c>
      <c r="E216" s="8" t="s">
        <v>204</v>
      </c>
      <c r="F216" s="8" t="s">
        <v>213</v>
      </c>
      <c r="G216" s="39">
        <f t="shared" si="18"/>
        <v>0</v>
      </c>
      <c r="H216" s="26"/>
      <c r="I216" s="90"/>
      <c r="J216" s="96"/>
    </row>
    <row r="217" spans="1:10" s="5" customFormat="1" ht="30.75" customHeight="1">
      <c r="A217" s="71" t="s">
        <v>87</v>
      </c>
      <c r="B217" s="8" t="s">
        <v>52</v>
      </c>
      <c r="C217" s="8" t="s">
        <v>42</v>
      </c>
      <c r="D217" s="8" t="s">
        <v>26</v>
      </c>
      <c r="E217" s="8" t="s">
        <v>135</v>
      </c>
      <c r="F217" s="8"/>
      <c r="G217" s="39">
        <f>H217-I217</f>
        <v>-0.2999999999999545</v>
      </c>
      <c r="H217" s="26">
        <f>H218+H220+H222+H228</f>
        <v>1054.7</v>
      </c>
      <c r="I217" s="26">
        <f>I218+I220+I222+I228</f>
        <v>1055</v>
      </c>
      <c r="J217" s="95"/>
    </row>
    <row r="218" spans="1:11" s="5" customFormat="1" ht="15" hidden="1">
      <c r="A218" s="49" t="s">
        <v>100</v>
      </c>
      <c r="B218" s="8" t="s">
        <v>52</v>
      </c>
      <c r="C218" s="8" t="s">
        <v>42</v>
      </c>
      <c r="D218" s="8" t="s">
        <v>26</v>
      </c>
      <c r="E218" s="8" t="s">
        <v>160</v>
      </c>
      <c r="F218" s="8"/>
      <c r="G218" s="39">
        <f>H218-I218</f>
        <v>0</v>
      </c>
      <c r="H218" s="26">
        <f>H219</f>
        <v>0</v>
      </c>
      <c r="I218" s="26">
        <f>I219</f>
        <v>0</v>
      </c>
      <c r="J218" s="95"/>
      <c r="K218" s="30"/>
    </row>
    <row r="219" spans="1:11" s="5" customFormat="1" ht="42.75" customHeight="1" hidden="1">
      <c r="A219" s="49" t="s">
        <v>82</v>
      </c>
      <c r="B219" s="8" t="s">
        <v>52</v>
      </c>
      <c r="C219" s="8" t="s">
        <v>42</v>
      </c>
      <c r="D219" s="8" t="s">
        <v>26</v>
      </c>
      <c r="E219" s="8" t="s">
        <v>160</v>
      </c>
      <c r="F219" s="8" t="s">
        <v>81</v>
      </c>
      <c r="G219" s="39">
        <f>H219-I219</f>
        <v>0</v>
      </c>
      <c r="H219" s="26"/>
      <c r="I219" s="90"/>
      <c r="J219" s="96"/>
      <c r="K219" s="30"/>
    </row>
    <row r="220" spans="1:10" s="5" customFormat="1" ht="75">
      <c r="A220" s="71" t="s">
        <v>268</v>
      </c>
      <c r="B220" s="8" t="s">
        <v>52</v>
      </c>
      <c r="C220" s="8" t="s">
        <v>42</v>
      </c>
      <c r="D220" s="8" t="s">
        <v>26</v>
      </c>
      <c r="E220" s="8" t="s">
        <v>161</v>
      </c>
      <c r="F220" s="8"/>
      <c r="G220" s="39">
        <f>H220-I220</f>
        <v>-0.30000000000001137</v>
      </c>
      <c r="H220" s="27">
        <f>H221</f>
        <v>249.7</v>
      </c>
      <c r="I220" s="27">
        <f>I221</f>
        <v>250</v>
      </c>
      <c r="J220" s="96"/>
    </row>
    <row r="221" spans="1:10" s="5" customFormat="1" ht="61.5" customHeight="1">
      <c r="A221" s="45" t="s">
        <v>245</v>
      </c>
      <c r="B221" s="8" t="s">
        <v>52</v>
      </c>
      <c r="C221" s="8" t="s">
        <v>42</v>
      </c>
      <c r="D221" s="8" t="s">
        <v>26</v>
      </c>
      <c r="E221" s="8" t="s">
        <v>161</v>
      </c>
      <c r="F221" s="8" t="s">
        <v>244</v>
      </c>
      <c r="G221" s="39"/>
      <c r="H221" s="27">
        <f>250-0.3</f>
        <v>249.7</v>
      </c>
      <c r="I221" s="93">
        <v>250</v>
      </c>
      <c r="J221" s="96"/>
    </row>
    <row r="222" spans="1:10" s="5" customFormat="1" ht="73.5" customHeight="1">
      <c r="A222" s="49" t="s">
        <v>255</v>
      </c>
      <c r="B222" s="8" t="s">
        <v>52</v>
      </c>
      <c r="C222" s="8" t="s">
        <v>42</v>
      </c>
      <c r="D222" s="8" t="s">
        <v>26</v>
      </c>
      <c r="E222" s="8" t="s">
        <v>184</v>
      </c>
      <c r="F222" s="8"/>
      <c r="G222" s="39">
        <f aca="true" t="shared" si="19" ref="G222:G240">H222-I222</f>
        <v>0</v>
      </c>
      <c r="H222" s="27">
        <f>H223+H224+H225+H227+H226</f>
        <v>805</v>
      </c>
      <c r="I222" s="27">
        <f>I223+I224+I225+I227+I226</f>
        <v>805</v>
      </c>
      <c r="J222" s="96"/>
    </row>
    <row r="223" spans="1:10" s="5" customFormat="1" ht="15">
      <c r="A223" s="115" t="s">
        <v>201</v>
      </c>
      <c r="B223" s="8" t="s">
        <v>52</v>
      </c>
      <c r="C223" s="8" t="s">
        <v>42</v>
      </c>
      <c r="D223" s="8" t="s">
        <v>26</v>
      </c>
      <c r="E223" s="8" t="s">
        <v>184</v>
      </c>
      <c r="F223" s="8" t="s">
        <v>88</v>
      </c>
      <c r="G223" s="39">
        <f t="shared" si="19"/>
        <v>0</v>
      </c>
      <c r="H223" s="27">
        <v>100</v>
      </c>
      <c r="I223" s="93">
        <v>100</v>
      </c>
      <c r="J223" s="96"/>
    </row>
    <row r="224" spans="1:10" s="5" customFormat="1" ht="43.5" customHeight="1">
      <c r="A224" s="115" t="s">
        <v>202</v>
      </c>
      <c r="B224" s="8" t="s">
        <v>52</v>
      </c>
      <c r="C224" s="8" t="s">
        <v>42</v>
      </c>
      <c r="D224" s="8" t="s">
        <v>26</v>
      </c>
      <c r="E224" s="8" t="s">
        <v>184</v>
      </c>
      <c r="F224" s="8" t="s">
        <v>128</v>
      </c>
      <c r="G224" s="39">
        <f t="shared" si="19"/>
        <v>0</v>
      </c>
      <c r="H224" s="27">
        <v>30</v>
      </c>
      <c r="I224" s="93">
        <v>30</v>
      </c>
      <c r="J224" s="96"/>
    </row>
    <row r="225" spans="1:10" s="5" customFormat="1" ht="45">
      <c r="A225" s="49" t="s">
        <v>82</v>
      </c>
      <c r="B225" s="8" t="s">
        <v>52</v>
      </c>
      <c r="C225" s="8" t="s">
        <v>42</v>
      </c>
      <c r="D225" s="8" t="s">
        <v>26</v>
      </c>
      <c r="E225" s="8" t="s">
        <v>184</v>
      </c>
      <c r="F225" s="8" t="s">
        <v>81</v>
      </c>
      <c r="G225" s="39">
        <f t="shared" si="19"/>
        <v>0</v>
      </c>
      <c r="H225" s="27">
        <v>315</v>
      </c>
      <c r="I225" s="93">
        <v>315</v>
      </c>
      <c r="J225" s="96"/>
    </row>
    <row r="226" spans="1:10" s="5" customFormat="1" ht="15">
      <c r="A226" s="163" t="s">
        <v>414</v>
      </c>
      <c r="B226" s="8" t="s">
        <v>52</v>
      </c>
      <c r="C226" s="8" t="s">
        <v>42</v>
      </c>
      <c r="D226" s="8" t="s">
        <v>26</v>
      </c>
      <c r="E226" s="8" t="s">
        <v>184</v>
      </c>
      <c r="F226" s="8" t="s">
        <v>404</v>
      </c>
      <c r="G226" s="39">
        <f t="shared" si="19"/>
        <v>0</v>
      </c>
      <c r="H226" s="27">
        <v>340</v>
      </c>
      <c r="I226" s="93">
        <v>340</v>
      </c>
      <c r="J226" s="96"/>
    </row>
    <row r="227" spans="1:10" s="5" customFormat="1" ht="15">
      <c r="A227" s="51" t="s">
        <v>104</v>
      </c>
      <c r="B227" s="8" t="s">
        <v>52</v>
      </c>
      <c r="C227" s="8" t="s">
        <v>42</v>
      </c>
      <c r="D227" s="8" t="s">
        <v>26</v>
      </c>
      <c r="E227" s="8" t="s">
        <v>184</v>
      </c>
      <c r="F227" s="8" t="s">
        <v>102</v>
      </c>
      <c r="G227" s="39">
        <f t="shared" si="19"/>
        <v>0</v>
      </c>
      <c r="H227" s="27">
        <v>20</v>
      </c>
      <c r="I227" s="93">
        <v>20</v>
      </c>
      <c r="J227" s="96"/>
    </row>
    <row r="228" spans="1:10" s="5" customFormat="1" ht="30" hidden="1">
      <c r="A228" s="51" t="s">
        <v>423</v>
      </c>
      <c r="B228" s="8" t="s">
        <v>52</v>
      </c>
      <c r="C228" s="8" t="s">
        <v>42</v>
      </c>
      <c r="D228" s="8" t="s">
        <v>26</v>
      </c>
      <c r="E228" s="8" t="s">
        <v>415</v>
      </c>
      <c r="F228" s="8"/>
      <c r="G228" s="39">
        <f t="shared" si="19"/>
        <v>0</v>
      </c>
      <c r="H228" s="27">
        <f>H229</f>
        <v>0</v>
      </c>
      <c r="I228" s="27">
        <f>I229</f>
        <v>0</v>
      </c>
      <c r="J228" s="96"/>
    </row>
    <row r="229" spans="1:10" s="5" customFormat="1" ht="45" hidden="1">
      <c r="A229" s="49" t="s">
        <v>82</v>
      </c>
      <c r="B229" s="8" t="s">
        <v>52</v>
      </c>
      <c r="C229" s="8" t="s">
        <v>42</v>
      </c>
      <c r="D229" s="8" t="s">
        <v>26</v>
      </c>
      <c r="E229" s="8" t="s">
        <v>415</v>
      </c>
      <c r="F229" s="8" t="s">
        <v>81</v>
      </c>
      <c r="G229" s="39">
        <f t="shared" si="19"/>
        <v>0</v>
      </c>
      <c r="H229" s="27">
        <f>2100-2100</f>
        <v>0</v>
      </c>
      <c r="I229" s="93"/>
      <c r="J229" s="96"/>
    </row>
    <row r="230" spans="1:10" s="5" customFormat="1" ht="15.75">
      <c r="A230" s="80" t="s">
        <v>418</v>
      </c>
      <c r="B230" s="152" t="s">
        <v>52</v>
      </c>
      <c r="C230" s="152" t="s">
        <v>42</v>
      </c>
      <c r="D230" s="152" t="s">
        <v>22</v>
      </c>
      <c r="E230" s="8"/>
      <c r="F230" s="8"/>
      <c r="G230" s="39">
        <f t="shared" si="19"/>
        <v>2183.1</v>
      </c>
      <c r="H230" s="27">
        <f>H231+H234</f>
        <v>2183.1</v>
      </c>
      <c r="I230" s="27">
        <f>I231+I234</f>
        <v>0</v>
      </c>
      <c r="J230" s="96"/>
    </row>
    <row r="231" spans="1:10" s="5" customFormat="1" ht="57" hidden="1">
      <c r="A231" s="154" t="s">
        <v>416</v>
      </c>
      <c r="B231" s="20" t="s">
        <v>52</v>
      </c>
      <c r="C231" s="20" t="s">
        <v>42</v>
      </c>
      <c r="D231" s="20" t="s">
        <v>22</v>
      </c>
      <c r="E231" s="20" t="s">
        <v>443</v>
      </c>
      <c r="F231" s="8"/>
      <c r="G231" s="39">
        <f t="shared" si="19"/>
        <v>0</v>
      </c>
      <c r="H231" s="27">
        <f>H232</f>
        <v>0</v>
      </c>
      <c r="I231" s="27">
        <f>I232</f>
        <v>0</v>
      </c>
      <c r="J231" s="96"/>
    </row>
    <row r="232" spans="1:10" s="5" customFormat="1" ht="45" hidden="1">
      <c r="A232" s="155" t="s">
        <v>417</v>
      </c>
      <c r="B232" s="8" t="s">
        <v>52</v>
      </c>
      <c r="C232" s="8" t="s">
        <v>42</v>
      </c>
      <c r="D232" s="8" t="s">
        <v>22</v>
      </c>
      <c r="E232" s="8" t="s">
        <v>419</v>
      </c>
      <c r="F232" s="8"/>
      <c r="G232" s="39">
        <f t="shared" si="19"/>
        <v>0</v>
      </c>
      <c r="H232" s="27">
        <f>H233</f>
        <v>0</v>
      </c>
      <c r="I232" s="27">
        <f>I233</f>
        <v>0</v>
      </c>
      <c r="J232" s="96"/>
    </row>
    <row r="233" spans="1:10" s="5" customFormat="1" ht="45" hidden="1">
      <c r="A233" s="49" t="s">
        <v>82</v>
      </c>
      <c r="B233" s="8" t="s">
        <v>52</v>
      </c>
      <c r="C233" s="8" t="s">
        <v>42</v>
      </c>
      <c r="D233" s="8" t="s">
        <v>22</v>
      </c>
      <c r="E233" s="8" t="s">
        <v>419</v>
      </c>
      <c r="F233" s="8" t="s">
        <v>420</v>
      </c>
      <c r="G233" s="39">
        <f t="shared" si="19"/>
        <v>0</v>
      </c>
      <c r="H233" s="27"/>
      <c r="I233" s="93"/>
      <c r="J233" s="96"/>
    </row>
    <row r="234" spans="1:10" s="5" customFormat="1" ht="30">
      <c r="A234" s="49" t="s">
        <v>87</v>
      </c>
      <c r="B234" s="8" t="s">
        <v>52</v>
      </c>
      <c r="C234" s="8" t="s">
        <v>42</v>
      </c>
      <c r="D234" s="8" t="s">
        <v>22</v>
      </c>
      <c r="E234" s="8" t="s">
        <v>135</v>
      </c>
      <c r="F234" s="14"/>
      <c r="G234" s="39">
        <f t="shared" si="19"/>
        <v>2183.1</v>
      </c>
      <c r="H234" s="27">
        <f>H237+H235+H241</f>
        <v>2183.1</v>
      </c>
      <c r="I234" s="27">
        <f>I237+I235</f>
        <v>0</v>
      </c>
      <c r="J234" s="96"/>
    </row>
    <row r="235" spans="1:10" s="5" customFormat="1" ht="45" hidden="1">
      <c r="A235" s="49" t="s">
        <v>424</v>
      </c>
      <c r="B235" s="8" t="s">
        <v>52</v>
      </c>
      <c r="C235" s="8" t="s">
        <v>42</v>
      </c>
      <c r="D235" s="8" t="s">
        <v>22</v>
      </c>
      <c r="E235" s="8" t="s">
        <v>162</v>
      </c>
      <c r="F235" s="62"/>
      <c r="G235" s="39">
        <f t="shared" si="19"/>
        <v>0</v>
      </c>
      <c r="H235" s="27">
        <f>H236</f>
        <v>0</v>
      </c>
      <c r="I235" s="27">
        <f>I236</f>
        <v>0</v>
      </c>
      <c r="J235" s="96"/>
    </row>
    <row r="236" spans="1:10" s="5" customFormat="1" ht="15" hidden="1">
      <c r="A236" s="49" t="s">
        <v>15</v>
      </c>
      <c r="B236" s="8" t="s">
        <v>52</v>
      </c>
      <c r="C236" s="8" t="s">
        <v>42</v>
      </c>
      <c r="D236" s="8" t="s">
        <v>22</v>
      </c>
      <c r="E236" s="8" t="s">
        <v>162</v>
      </c>
      <c r="F236" s="62" t="s">
        <v>91</v>
      </c>
      <c r="G236" s="39">
        <f t="shared" si="19"/>
        <v>0</v>
      </c>
      <c r="H236" s="27"/>
      <c r="I236" s="27"/>
      <c r="J236" s="96"/>
    </row>
    <row r="237" spans="1:10" s="5" customFormat="1" ht="30" hidden="1">
      <c r="A237" s="49" t="s">
        <v>430</v>
      </c>
      <c r="B237" s="8" t="s">
        <v>52</v>
      </c>
      <c r="C237" s="8" t="s">
        <v>42</v>
      </c>
      <c r="D237" s="8" t="s">
        <v>22</v>
      </c>
      <c r="E237" s="8" t="s">
        <v>429</v>
      </c>
      <c r="F237" s="14"/>
      <c r="G237" s="39">
        <f t="shared" si="19"/>
        <v>0</v>
      </c>
      <c r="H237" s="27">
        <f>H238+H239+H240</f>
        <v>0</v>
      </c>
      <c r="I237" s="27">
        <f>I238+I239+I240</f>
        <v>0</v>
      </c>
      <c r="J237" s="96"/>
    </row>
    <row r="238" spans="1:10" s="5" customFormat="1" ht="60" hidden="1">
      <c r="A238" s="155" t="s">
        <v>434</v>
      </c>
      <c r="B238" s="18" t="s">
        <v>52</v>
      </c>
      <c r="C238" s="18" t="s">
        <v>42</v>
      </c>
      <c r="D238" s="18" t="s">
        <v>22</v>
      </c>
      <c r="E238" s="18" t="s">
        <v>431</v>
      </c>
      <c r="F238" s="23" t="s">
        <v>91</v>
      </c>
      <c r="G238" s="39">
        <f t="shared" si="19"/>
        <v>0</v>
      </c>
      <c r="H238" s="27"/>
      <c r="I238" s="93"/>
      <c r="J238" s="96"/>
    </row>
    <row r="239" spans="1:10" s="5" customFormat="1" ht="60" hidden="1">
      <c r="A239" s="155" t="s">
        <v>435</v>
      </c>
      <c r="B239" s="18" t="s">
        <v>52</v>
      </c>
      <c r="C239" s="18" t="s">
        <v>42</v>
      </c>
      <c r="D239" s="18" t="s">
        <v>22</v>
      </c>
      <c r="E239" s="18" t="s">
        <v>432</v>
      </c>
      <c r="F239" s="23" t="s">
        <v>91</v>
      </c>
      <c r="G239" s="39">
        <f t="shared" si="19"/>
        <v>0</v>
      </c>
      <c r="H239" s="27"/>
      <c r="I239" s="93"/>
      <c r="J239" s="96"/>
    </row>
    <row r="240" spans="1:10" s="5" customFormat="1" ht="60" hidden="1">
      <c r="A240" s="155" t="s">
        <v>436</v>
      </c>
      <c r="B240" s="18" t="s">
        <v>52</v>
      </c>
      <c r="C240" s="18" t="s">
        <v>42</v>
      </c>
      <c r="D240" s="18" t="s">
        <v>22</v>
      </c>
      <c r="E240" s="18" t="s">
        <v>433</v>
      </c>
      <c r="F240" s="23" t="s">
        <v>91</v>
      </c>
      <c r="G240" s="39">
        <f t="shared" si="19"/>
        <v>0</v>
      </c>
      <c r="H240" s="27"/>
      <c r="I240" s="93"/>
      <c r="J240" s="96"/>
    </row>
    <row r="241" spans="1:10" s="5" customFormat="1" ht="31.5">
      <c r="A241" s="188" t="s">
        <v>472</v>
      </c>
      <c r="B241" s="18" t="s">
        <v>52</v>
      </c>
      <c r="C241" s="18" t="s">
        <v>42</v>
      </c>
      <c r="D241" s="18" t="s">
        <v>22</v>
      </c>
      <c r="E241" s="23" t="s">
        <v>471</v>
      </c>
      <c r="F241" s="23"/>
      <c r="G241" s="39"/>
      <c r="H241" s="27">
        <f>H242</f>
        <v>2183.1</v>
      </c>
      <c r="I241" s="93"/>
      <c r="J241" s="96"/>
    </row>
    <row r="242" spans="1:10" s="5" customFormat="1" ht="45">
      <c r="A242" s="49" t="s">
        <v>82</v>
      </c>
      <c r="B242" s="18" t="s">
        <v>52</v>
      </c>
      <c r="C242" s="18" t="s">
        <v>42</v>
      </c>
      <c r="D242" s="18" t="s">
        <v>22</v>
      </c>
      <c r="E242" s="23" t="s">
        <v>471</v>
      </c>
      <c r="F242" s="23" t="s">
        <v>81</v>
      </c>
      <c r="G242" s="39"/>
      <c r="H242" s="27">
        <v>2183.1</v>
      </c>
      <c r="I242" s="93"/>
      <c r="J242" s="96"/>
    </row>
    <row r="243" spans="1:11" s="5" customFormat="1" ht="15">
      <c r="A243" s="50" t="s">
        <v>25</v>
      </c>
      <c r="B243" s="20" t="s">
        <v>52</v>
      </c>
      <c r="C243" s="20" t="s">
        <v>24</v>
      </c>
      <c r="D243" s="14"/>
      <c r="E243" s="14"/>
      <c r="F243" s="14"/>
      <c r="G243" s="39">
        <f aca="true" t="shared" si="20" ref="G243:G268">H243-I243</f>
        <v>719.1280000000261</v>
      </c>
      <c r="H243" s="24">
        <f>H376+H432+H244+H306+H439</f>
        <v>157629.72800000003</v>
      </c>
      <c r="I243" s="24">
        <f>I376+I432+I244+I306+I439</f>
        <v>156910.6</v>
      </c>
      <c r="J243" s="105"/>
      <c r="K243" s="28"/>
    </row>
    <row r="244" spans="1:10" s="9" customFormat="1" ht="15.75" customHeight="1">
      <c r="A244" s="50" t="s">
        <v>45</v>
      </c>
      <c r="B244" s="7" t="s">
        <v>52</v>
      </c>
      <c r="C244" s="7" t="s">
        <v>24</v>
      </c>
      <c r="D244" s="7" t="s">
        <v>21</v>
      </c>
      <c r="E244" s="7"/>
      <c r="F244" s="7"/>
      <c r="G244" s="39">
        <f t="shared" si="20"/>
        <v>513.788999999997</v>
      </c>
      <c r="H244" s="25">
        <f>H300+H258+H284+H245</f>
        <v>34205.989</v>
      </c>
      <c r="I244" s="25">
        <f>I300+I258+I284+I245</f>
        <v>33692.200000000004</v>
      </c>
      <c r="J244" s="106"/>
    </row>
    <row r="245" spans="1:10" s="9" customFormat="1" ht="57">
      <c r="A245" s="112" t="s">
        <v>362</v>
      </c>
      <c r="B245" s="7" t="s">
        <v>52</v>
      </c>
      <c r="C245" s="7" t="s">
        <v>24</v>
      </c>
      <c r="D245" s="7" t="s">
        <v>21</v>
      </c>
      <c r="E245" s="7" t="s">
        <v>363</v>
      </c>
      <c r="F245" s="7"/>
      <c r="G245" s="39">
        <f t="shared" si="20"/>
        <v>0</v>
      </c>
      <c r="H245" s="27">
        <f>H246+H248+H250+H252+H254+H256</f>
        <v>80</v>
      </c>
      <c r="I245" s="27">
        <f>I246+I248+I250+I252+I254+I256</f>
        <v>80</v>
      </c>
      <c r="J245" s="106"/>
    </row>
    <row r="246" spans="1:10" s="9" customFormat="1" ht="30">
      <c r="A246" s="51" t="s">
        <v>364</v>
      </c>
      <c r="B246" s="18" t="s">
        <v>52</v>
      </c>
      <c r="C246" s="18" t="s">
        <v>24</v>
      </c>
      <c r="D246" s="18" t="s">
        <v>21</v>
      </c>
      <c r="E246" s="18" t="s">
        <v>365</v>
      </c>
      <c r="F246" s="18"/>
      <c r="G246" s="39">
        <f t="shared" si="20"/>
        <v>9</v>
      </c>
      <c r="H246" s="27">
        <f>H247</f>
        <v>59</v>
      </c>
      <c r="I246" s="27">
        <f>I247</f>
        <v>50</v>
      </c>
      <c r="J246" s="106"/>
    </row>
    <row r="247" spans="1:10" s="9" customFormat="1" ht="45">
      <c r="A247" s="51" t="s">
        <v>82</v>
      </c>
      <c r="B247" s="18" t="s">
        <v>52</v>
      </c>
      <c r="C247" s="18" t="s">
        <v>24</v>
      </c>
      <c r="D247" s="18" t="s">
        <v>21</v>
      </c>
      <c r="E247" s="18" t="s">
        <v>365</v>
      </c>
      <c r="F247" s="18" t="s">
        <v>81</v>
      </c>
      <c r="G247" s="39">
        <f t="shared" si="20"/>
        <v>9</v>
      </c>
      <c r="H247" s="27">
        <f>50+9</f>
        <v>59</v>
      </c>
      <c r="I247" s="27">
        <v>50</v>
      </c>
      <c r="J247" s="106"/>
    </row>
    <row r="248" spans="1:10" s="9" customFormat="1" ht="30">
      <c r="A248" s="51" t="s">
        <v>371</v>
      </c>
      <c r="B248" s="18" t="s">
        <v>52</v>
      </c>
      <c r="C248" s="18" t="s">
        <v>24</v>
      </c>
      <c r="D248" s="18" t="s">
        <v>21</v>
      </c>
      <c r="E248" s="18" t="s">
        <v>366</v>
      </c>
      <c r="F248" s="18"/>
      <c r="G248" s="39">
        <f t="shared" si="20"/>
        <v>-9</v>
      </c>
      <c r="H248" s="27">
        <f>H249</f>
        <v>21</v>
      </c>
      <c r="I248" s="27">
        <f>I249</f>
        <v>30</v>
      </c>
      <c r="J248" s="106"/>
    </row>
    <row r="249" spans="1:10" s="9" customFormat="1" ht="45">
      <c r="A249" s="51" t="s">
        <v>82</v>
      </c>
      <c r="B249" s="18" t="s">
        <v>52</v>
      </c>
      <c r="C249" s="18" t="s">
        <v>24</v>
      </c>
      <c r="D249" s="18" t="s">
        <v>21</v>
      </c>
      <c r="E249" s="18" t="s">
        <v>366</v>
      </c>
      <c r="F249" s="18" t="s">
        <v>81</v>
      </c>
      <c r="G249" s="39">
        <f t="shared" si="20"/>
        <v>-9</v>
      </c>
      <c r="H249" s="27">
        <f>30-9</f>
        <v>21</v>
      </c>
      <c r="I249" s="27">
        <v>30</v>
      </c>
      <c r="J249" s="106"/>
    </row>
    <row r="250" spans="1:10" s="9" customFormat="1" ht="30" hidden="1">
      <c r="A250" s="51" t="s">
        <v>373</v>
      </c>
      <c r="B250" s="18" t="s">
        <v>52</v>
      </c>
      <c r="C250" s="18" t="s">
        <v>24</v>
      </c>
      <c r="D250" s="18" t="s">
        <v>21</v>
      </c>
      <c r="E250" s="18" t="s">
        <v>367</v>
      </c>
      <c r="F250" s="18"/>
      <c r="G250" s="39">
        <f t="shared" si="20"/>
        <v>0</v>
      </c>
      <c r="H250" s="27">
        <v>0</v>
      </c>
      <c r="I250" s="27">
        <f>I251</f>
        <v>0</v>
      </c>
      <c r="J250" s="106"/>
    </row>
    <row r="251" spans="1:10" s="9" customFormat="1" ht="45" hidden="1">
      <c r="A251" s="51" t="s">
        <v>82</v>
      </c>
      <c r="B251" s="18" t="s">
        <v>52</v>
      </c>
      <c r="C251" s="18" t="s">
        <v>24</v>
      </c>
      <c r="D251" s="18" t="s">
        <v>21</v>
      </c>
      <c r="E251" s="18" t="s">
        <v>367</v>
      </c>
      <c r="F251" s="18" t="s">
        <v>81</v>
      </c>
      <c r="G251" s="39">
        <f t="shared" si="20"/>
        <v>0</v>
      </c>
      <c r="H251" s="27">
        <v>0</v>
      </c>
      <c r="I251" s="27"/>
      <c r="J251" s="106"/>
    </row>
    <row r="252" spans="1:10" s="9" customFormat="1" ht="45" hidden="1">
      <c r="A252" s="51" t="s">
        <v>374</v>
      </c>
      <c r="B252" s="18" t="s">
        <v>52</v>
      </c>
      <c r="C252" s="18" t="s">
        <v>24</v>
      </c>
      <c r="D252" s="18" t="s">
        <v>21</v>
      </c>
      <c r="E252" s="18" t="s">
        <v>368</v>
      </c>
      <c r="F252" s="18"/>
      <c r="G252" s="39">
        <f t="shared" si="20"/>
        <v>0</v>
      </c>
      <c r="H252" s="27">
        <f>H253</f>
        <v>0</v>
      </c>
      <c r="I252" s="27">
        <f>I253</f>
        <v>0</v>
      </c>
      <c r="J252" s="106"/>
    </row>
    <row r="253" spans="1:10" s="9" customFormat="1" ht="45" hidden="1">
      <c r="A253" s="51" t="s">
        <v>82</v>
      </c>
      <c r="B253" s="18" t="s">
        <v>52</v>
      </c>
      <c r="C253" s="18" t="s">
        <v>24</v>
      </c>
      <c r="D253" s="18" t="s">
        <v>21</v>
      </c>
      <c r="E253" s="18" t="s">
        <v>368</v>
      </c>
      <c r="F253" s="18" t="s">
        <v>81</v>
      </c>
      <c r="G253" s="39">
        <f t="shared" si="20"/>
        <v>0</v>
      </c>
      <c r="H253" s="27"/>
      <c r="I253" s="27"/>
      <c r="J253" s="106"/>
    </row>
    <row r="254" spans="1:10" s="9" customFormat="1" ht="30" hidden="1">
      <c r="A254" s="51" t="s">
        <v>375</v>
      </c>
      <c r="B254" s="18" t="s">
        <v>52</v>
      </c>
      <c r="C254" s="18" t="s">
        <v>24</v>
      </c>
      <c r="D254" s="18" t="s">
        <v>21</v>
      </c>
      <c r="E254" s="18" t="s">
        <v>369</v>
      </c>
      <c r="F254" s="18"/>
      <c r="G254" s="39">
        <f t="shared" si="20"/>
        <v>0</v>
      </c>
      <c r="H254" s="27">
        <f>H255</f>
        <v>0</v>
      </c>
      <c r="I254" s="27">
        <f>I255</f>
        <v>0</v>
      </c>
      <c r="J254" s="106"/>
    </row>
    <row r="255" spans="1:10" s="9" customFormat="1" ht="45" hidden="1">
      <c r="A255" s="51" t="s">
        <v>82</v>
      </c>
      <c r="B255" s="18" t="s">
        <v>52</v>
      </c>
      <c r="C255" s="18" t="s">
        <v>24</v>
      </c>
      <c r="D255" s="18" t="s">
        <v>21</v>
      </c>
      <c r="E255" s="18" t="s">
        <v>369</v>
      </c>
      <c r="F255" s="18" t="s">
        <v>81</v>
      </c>
      <c r="G255" s="39">
        <f t="shared" si="20"/>
        <v>0</v>
      </c>
      <c r="H255" s="27"/>
      <c r="I255" s="27"/>
      <c r="J255" s="106"/>
    </row>
    <row r="256" spans="1:10" s="9" customFormat="1" ht="30" hidden="1">
      <c r="A256" s="51" t="s">
        <v>376</v>
      </c>
      <c r="B256" s="18" t="s">
        <v>52</v>
      </c>
      <c r="C256" s="18" t="s">
        <v>24</v>
      </c>
      <c r="D256" s="18" t="s">
        <v>21</v>
      </c>
      <c r="E256" s="18" t="s">
        <v>370</v>
      </c>
      <c r="F256" s="18"/>
      <c r="G256" s="39">
        <f t="shared" si="20"/>
        <v>0</v>
      </c>
      <c r="H256" s="27">
        <f>H257</f>
        <v>0</v>
      </c>
      <c r="I256" s="27">
        <f>I257</f>
        <v>0</v>
      </c>
      <c r="J256" s="106"/>
    </row>
    <row r="257" spans="1:10" s="9" customFormat="1" ht="45" hidden="1">
      <c r="A257" s="51" t="s">
        <v>82</v>
      </c>
      <c r="B257" s="18" t="s">
        <v>52</v>
      </c>
      <c r="C257" s="18" t="s">
        <v>24</v>
      </c>
      <c r="D257" s="18" t="s">
        <v>21</v>
      </c>
      <c r="E257" s="18" t="s">
        <v>370</v>
      </c>
      <c r="F257" s="18" t="s">
        <v>81</v>
      </c>
      <c r="G257" s="39">
        <f t="shared" si="20"/>
        <v>0</v>
      </c>
      <c r="H257" s="27">
        <v>0</v>
      </c>
      <c r="I257" s="27"/>
      <c r="J257" s="106"/>
    </row>
    <row r="258" spans="1:10" s="5" customFormat="1" ht="43.5" customHeight="1">
      <c r="A258" s="112" t="s">
        <v>305</v>
      </c>
      <c r="B258" s="8" t="s">
        <v>52</v>
      </c>
      <c r="C258" s="8" t="s">
        <v>24</v>
      </c>
      <c r="D258" s="8" t="s">
        <v>21</v>
      </c>
      <c r="E258" s="8" t="s">
        <v>185</v>
      </c>
      <c r="F258" s="8"/>
      <c r="G258" s="39">
        <f t="shared" si="20"/>
        <v>-20.459999999999127</v>
      </c>
      <c r="H258" s="26">
        <f>H259+H269+H280+H282</f>
        <v>28732.040000000005</v>
      </c>
      <c r="I258" s="26">
        <f>I259+I269+I280+I282</f>
        <v>28752.500000000004</v>
      </c>
      <c r="J258" s="95"/>
    </row>
    <row r="259" spans="1:10" s="5" customFormat="1" ht="30">
      <c r="A259" s="115" t="s">
        <v>222</v>
      </c>
      <c r="B259" s="8" t="s">
        <v>52</v>
      </c>
      <c r="C259" s="8" t="s">
        <v>24</v>
      </c>
      <c r="D259" s="8" t="s">
        <v>21</v>
      </c>
      <c r="E259" s="8" t="s">
        <v>186</v>
      </c>
      <c r="F259" s="8"/>
      <c r="G259" s="39">
        <f t="shared" si="20"/>
        <v>-20.459999999999127</v>
      </c>
      <c r="H259" s="26">
        <f>H260+H261+H263+H266+H267+H264+H262+H268+H265</f>
        <v>15290.940000000002</v>
      </c>
      <c r="I259" s="26">
        <f>I260+I261+I263+I266+I267+I264+I262+I268+I265</f>
        <v>15311.400000000001</v>
      </c>
      <c r="J259" s="95"/>
    </row>
    <row r="260" spans="1:10" s="5" customFormat="1" ht="15">
      <c r="A260" s="115" t="s">
        <v>201</v>
      </c>
      <c r="B260" s="8" t="s">
        <v>52</v>
      </c>
      <c r="C260" s="8" t="s">
        <v>24</v>
      </c>
      <c r="D260" s="8" t="s">
        <v>21</v>
      </c>
      <c r="E260" s="8" t="s">
        <v>186</v>
      </c>
      <c r="F260" s="8" t="s">
        <v>88</v>
      </c>
      <c r="G260" s="39">
        <f t="shared" si="20"/>
        <v>0</v>
      </c>
      <c r="H260" s="116">
        <v>5442.8</v>
      </c>
      <c r="I260" s="116">
        <v>5442.8</v>
      </c>
      <c r="J260" s="96"/>
    </row>
    <row r="261" spans="1:10" s="5" customFormat="1" ht="30" hidden="1">
      <c r="A261" s="115" t="s">
        <v>99</v>
      </c>
      <c r="B261" s="8" t="s">
        <v>52</v>
      </c>
      <c r="C261" s="8" t="s">
        <v>24</v>
      </c>
      <c r="D261" s="8" t="s">
        <v>21</v>
      </c>
      <c r="E261" s="8" t="s">
        <v>186</v>
      </c>
      <c r="F261" s="8" t="s">
        <v>98</v>
      </c>
      <c r="G261" s="39">
        <f t="shared" si="20"/>
        <v>0</v>
      </c>
      <c r="H261" s="116"/>
      <c r="I261" s="116"/>
      <c r="J261" s="96"/>
    </row>
    <row r="262" spans="1:10" s="5" customFormat="1" ht="48" customHeight="1">
      <c r="A262" s="115" t="s">
        <v>203</v>
      </c>
      <c r="B262" s="8" t="s">
        <v>52</v>
      </c>
      <c r="C262" s="8" t="s">
        <v>24</v>
      </c>
      <c r="D262" s="8" t="s">
        <v>21</v>
      </c>
      <c r="E262" s="8" t="s">
        <v>186</v>
      </c>
      <c r="F262" s="8" t="s">
        <v>128</v>
      </c>
      <c r="G262" s="39">
        <f t="shared" si="20"/>
        <v>0</v>
      </c>
      <c r="H262" s="116">
        <v>1075</v>
      </c>
      <c r="I262" s="116">
        <v>1075</v>
      </c>
      <c r="J262" s="96"/>
    </row>
    <row r="263" spans="1:10" s="5" customFormat="1" ht="45">
      <c r="A263" s="115" t="s">
        <v>82</v>
      </c>
      <c r="B263" s="8" t="s">
        <v>52</v>
      </c>
      <c r="C263" s="8" t="s">
        <v>24</v>
      </c>
      <c r="D263" s="8" t="s">
        <v>21</v>
      </c>
      <c r="E263" s="8" t="s">
        <v>186</v>
      </c>
      <c r="F263" s="62" t="s">
        <v>81</v>
      </c>
      <c r="G263" s="39">
        <f t="shared" si="20"/>
        <v>-13.425000000000182</v>
      </c>
      <c r="H263" s="116">
        <f>5792.7+0.37+4.5+2.165-20.46</f>
        <v>5779.275</v>
      </c>
      <c r="I263" s="116">
        <v>5792.7</v>
      </c>
      <c r="J263" s="96"/>
    </row>
    <row r="264" spans="1:10" s="5" customFormat="1" ht="45" hidden="1">
      <c r="A264" s="156" t="s">
        <v>227</v>
      </c>
      <c r="B264" s="8" t="s">
        <v>55</v>
      </c>
      <c r="C264" s="8" t="s">
        <v>24</v>
      </c>
      <c r="D264" s="8" t="s">
        <v>21</v>
      </c>
      <c r="E264" s="8" t="s">
        <v>186</v>
      </c>
      <c r="F264" s="62" t="s">
        <v>93</v>
      </c>
      <c r="G264" s="39">
        <f t="shared" si="20"/>
        <v>0</v>
      </c>
      <c r="H264" s="116"/>
      <c r="I264" s="116"/>
      <c r="J264" s="96"/>
    </row>
    <row r="265" spans="1:10" s="5" customFormat="1" ht="15">
      <c r="A265" s="156" t="s">
        <v>405</v>
      </c>
      <c r="B265" s="8" t="s">
        <v>52</v>
      </c>
      <c r="C265" s="8" t="s">
        <v>24</v>
      </c>
      <c r="D265" s="8" t="s">
        <v>21</v>
      </c>
      <c r="E265" s="8" t="s">
        <v>186</v>
      </c>
      <c r="F265" s="62" t="s">
        <v>404</v>
      </c>
      <c r="G265" s="39">
        <f t="shared" si="20"/>
        <v>-6.231999999999971</v>
      </c>
      <c r="H265" s="116">
        <f>2693.3-4.5-1.732</f>
        <v>2687.068</v>
      </c>
      <c r="I265" s="116">
        <v>2693.3</v>
      </c>
      <c r="J265" s="96"/>
    </row>
    <row r="266" spans="1:10" s="5" customFormat="1" ht="30">
      <c r="A266" s="156" t="s">
        <v>103</v>
      </c>
      <c r="B266" s="8" t="s">
        <v>52</v>
      </c>
      <c r="C266" s="8" t="s">
        <v>24</v>
      </c>
      <c r="D266" s="8" t="s">
        <v>21</v>
      </c>
      <c r="E266" s="8" t="s">
        <v>186</v>
      </c>
      <c r="F266" s="62" t="s">
        <v>101</v>
      </c>
      <c r="G266" s="39">
        <f t="shared" si="20"/>
        <v>-0.8029999999999973</v>
      </c>
      <c r="H266" s="116">
        <f>307.6-0.37-0.433</f>
        <v>306.797</v>
      </c>
      <c r="I266" s="116">
        <v>307.6</v>
      </c>
      <c r="J266" s="96"/>
    </row>
    <row r="267" spans="1:10" s="5" customFormat="1" ht="15" hidden="1">
      <c r="A267" s="156" t="s">
        <v>104</v>
      </c>
      <c r="B267" s="8" t="s">
        <v>52</v>
      </c>
      <c r="C267" s="8" t="s">
        <v>24</v>
      </c>
      <c r="D267" s="8" t="s">
        <v>21</v>
      </c>
      <c r="E267" s="8" t="s">
        <v>186</v>
      </c>
      <c r="F267" s="62" t="s">
        <v>102</v>
      </c>
      <c r="G267" s="39">
        <f t="shared" si="20"/>
        <v>0</v>
      </c>
      <c r="H267" s="116"/>
      <c r="I267" s="116"/>
      <c r="J267" s="96"/>
    </row>
    <row r="268" spans="1:10" s="5" customFormat="1" ht="15" hidden="1">
      <c r="A268" s="156" t="s">
        <v>215</v>
      </c>
      <c r="B268" s="8" t="s">
        <v>52</v>
      </c>
      <c r="C268" s="8" t="s">
        <v>24</v>
      </c>
      <c r="D268" s="8" t="s">
        <v>21</v>
      </c>
      <c r="E268" s="8" t="s">
        <v>186</v>
      </c>
      <c r="F268" s="62" t="s">
        <v>213</v>
      </c>
      <c r="G268" s="39">
        <f t="shared" si="20"/>
        <v>0</v>
      </c>
      <c r="H268" s="116"/>
      <c r="I268" s="116"/>
      <c r="J268" s="96"/>
    </row>
    <row r="269" spans="1:10" s="9" customFormat="1" ht="60">
      <c r="A269" s="164" t="s">
        <v>269</v>
      </c>
      <c r="B269" s="18" t="s">
        <v>52</v>
      </c>
      <c r="C269" s="18" t="s">
        <v>24</v>
      </c>
      <c r="D269" s="18" t="s">
        <v>21</v>
      </c>
      <c r="E269" s="18" t="s">
        <v>187</v>
      </c>
      <c r="F269" s="18"/>
      <c r="G269" s="39">
        <f aca="true" t="shared" si="21" ref="G269:G299">H269-I269</f>
        <v>0</v>
      </c>
      <c r="H269" s="27">
        <f>H270+H274+H278</f>
        <v>13441.100000000002</v>
      </c>
      <c r="I269" s="27">
        <f>I270+I274+I278</f>
        <v>13441.100000000002</v>
      </c>
      <c r="J269" s="98"/>
    </row>
    <row r="270" spans="1:10" s="9" customFormat="1" ht="64.5" customHeight="1">
      <c r="A270" s="49" t="s">
        <v>270</v>
      </c>
      <c r="B270" s="18" t="s">
        <v>52</v>
      </c>
      <c r="C270" s="18" t="s">
        <v>24</v>
      </c>
      <c r="D270" s="18" t="s">
        <v>21</v>
      </c>
      <c r="E270" s="18" t="s">
        <v>238</v>
      </c>
      <c r="F270" s="18"/>
      <c r="G270" s="39">
        <f t="shared" si="21"/>
        <v>0</v>
      </c>
      <c r="H270" s="27">
        <f>H271+H272+H273</f>
        <v>10457.7</v>
      </c>
      <c r="I270" s="27">
        <f>I271+I272+I273</f>
        <v>10457.7</v>
      </c>
      <c r="J270" s="98"/>
    </row>
    <row r="271" spans="1:10" s="9" customFormat="1" ht="15">
      <c r="A271" s="115" t="s">
        <v>201</v>
      </c>
      <c r="B271" s="18" t="s">
        <v>52</v>
      </c>
      <c r="C271" s="18" t="s">
        <v>24</v>
      </c>
      <c r="D271" s="18" t="s">
        <v>21</v>
      </c>
      <c r="E271" s="18" t="s">
        <v>238</v>
      </c>
      <c r="F271" s="18" t="s">
        <v>88</v>
      </c>
      <c r="G271" s="39">
        <f t="shared" si="21"/>
        <v>0</v>
      </c>
      <c r="H271" s="27">
        <v>8032</v>
      </c>
      <c r="I271" s="93">
        <v>8032</v>
      </c>
      <c r="J271" s="98"/>
    </row>
    <row r="272" spans="1:10" s="9" customFormat="1" ht="30" hidden="1">
      <c r="A272" s="115" t="s">
        <v>99</v>
      </c>
      <c r="B272" s="18" t="s">
        <v>52</v>
      </c>
      <c r="C272" s="18" t="s">
        <v>24</v>
      </c>
      <c r="D272" s="18" t="s">
        <v>21</v>
      </c>
      <c r="E272" s="18" t="s">
        <v>238</v>
      </c>
      <c r="F272" s="18" t="s">
        <v>98</v>
      </c>
      <c r="G272" s="39">
        <f t="shared" si="21"/>
        <v>0</v>
      </c>
      <c r="H272" s="27"/>
      <c r="I272" s="93"/>
      <c r="J272" s="98"/>
    </row>
    <row r="273" spans="1:10" s="9" customFormat="1" ht="45" customHeight="1">
      <c r="A273" s="115" t="s">
        <v>202</v>
      </c>
      <c r="B273" s="18" t="s">
        <v>52</v>
      </c>
      <c r="C273" s="18" t="s">
        <v>24</v>
      </c>
      <c r="D273" s="18" t="s">
        <v>21</v>
      </c>
      <c r="E273" s="18" t="s">
        <v>238</v>
      </c>
      <c r="F273" s="18" t="s">
        <v>128</v>
      </c>
      <c r="G273" s="39">
        <f t="shared" si="21"/>
        <v>0</v>
      </c>
      <c r="H273" s="27">
        <v>2425.7</v>
      </c>
      <c r="I273" s="93">
        <v>2425.7</v>
      </c>
      <c r="J273" s="98"/>
    </row>
    <row r="274" spans="1:10" s="9" customFormat="1" ht="57.75" customHeight="1">
      <c r="A274" s="115" t="s">
        <v>271</v>
      </c>
      <c r="B274" s="18" t="s">
        <v>52</v>
      </c>
      <c r="C274" s="18" t="s">
        <v>24</v>
      </c>
      <c r="D274" s="18" t="s">
        <v>21</v>
      </c>
      <c r="E274" s="18" t="s">
        <v>239</v>
      </c>
      <c r="F274" s="18"/>
      <c r="G274" s="39">
        <f t="shared" si="21"/>
        <v>0</v>
      </c>
      <c r="H274" s="27">
        <f>H275+H276+H277</f>
        <v>2857.2</v>
      </c>
      <c r="I274" s="27">
        <f>I275+I276+I277</f>
        <v>2857.2</v>
      </c>
      <c r="J274" s="98"/>
    </row>
    <row r="275" spans="1:10" s="9" customFormat="1" ht="15">
      <c r="A275" s="115" t="s">
        <v>201</v>
      </c>
      <c r="B275" s="18" t="s">
        <v>52</v>
      </c>
      <c r="C275" s="18" t="s">
        <v>24</v>
      </c>
      <c r="D275" s="18" t="s">
        <v>21</v>
      </c>
      <c r="E275" s="18" t="s">
        <v>239</v>
      </c>
      <c r="F275" s="18" t="s">
        <v>88</v>
      </c>
      <c r="G275" s="39">
        <f t="shared" si="21"/>
        <v>0</v>
      </c>
      <c r="H275" s="27">
        <v>2194.5</v>
      </c>
      <c r="I275" s="93">
        <v>2194.5</v>
      </c>
      <c r="J275" s="98"/>
    </row>
    <row r="276" spans="1:10" s="9" customFormat="1" ht="30" hidden="1">
      <c r="A276" s="115" t="s">
        <v>99</v>
      </c>
      <c r="B276" s="18" t="s">
        <v>52</v>
      </c>
      <c r="C276" s="18" t="s">
        <v>24</v>
      </c>
      <c r="D276" s="18" t="s">
        <v>21</v>
      </c>
      <c r="E276" s="18" t="s">
        <v>239</v>
      </c>
      <c r="F276" s="18" t="s">
        <v>98</v>
      </c>
      <c r="G276" s="39">
        <f t="shared" si="21"/>
        <v>0</v>
      </c>
      <c r="H276" s="27"/>
      <c r="I276" s="93"/>
      <c r="J276" s="98"/>
    </row>
    <row r="277" spans="1:10" s="9" customFormat="1" ht="45.75" customHeight="1">
      <c r="A277" s="115" t="s">
        <v>202</v>
      </c>
      <c r="B277" s="18" t="s">
        <v>52</v>
      </c>
      <c r="C277" s="18" t="s">
        <v>24</v>
      </c>
      <c r="D277" s="18" t="s">
        <v>21</v>
      </c>
      <c r="E277" s="18" t="s">
        <v>239</v>
      </c>
      <c r="F277" s="18" t="s">
        <v>128</v>
      </c>
      <c r="G277" s="39">
        <f t="shared" si="21"/>
        <v>0</v>
      </c>
      <c r="H277" s="27">
        <v>662.7</v>
      </c>
      <c r="I277" s="93">
        <v>662.7</v>
      </c>
      <c r="J277" s="98"/>
    </row>
    <row r="278" spans="1:10" s="9" customFormat="1" ht="60">
      <c r="A278" s="115" t="s">
        <v>272</v>
      </c>
      <c r="B278" s="18" t="s">
        <v>52</v>
      </c>
      <c r="C278" s="18" t="s">
        <v>24</v>
      </c>
      <c r="D278" s="18" t="s">
        <v>21</v>
      </c>
      <c r="E278" s="18" t="s">
        <v>240</v>
      </c>
      <c r="F278" s="18"/>
      <c r="G278" s="39">
        <f t="shared" si="21"/>
        <v>0</v>
      </c>
      <c r="H278" s="27">
        <f>H279</f>
        <v>126.2</v>
      </c>
      <c r="I278" s="27">
        <f>I279</f>
        <v>126.2</v>
      </c>
      <c r="J278" s="98"/>
    </row>
    <row r="279" spans="1:10" s="9" customFormat="1" ht="45" customHeight="1">
      <c r="A279" s="115" t="s">
        <v>82</v>
      </c>
      <c r="B279" s="18" t="s">
        <v>52</v>
      </c>
      <c r="C279" s="18" t="s">
        <v>24</v>
      </c>
      <c r="D279" s="18" t="s">
        <v>21</v>
      </c>
      <c r="E279" s="18" t="s">
        <v>240</v>
      </c>
      <c r="F279" s="18" t="s">
        <v>81</v>
      </c>
      <c r="G279" s="39">
        <f t="shared" si="21"/>
        <v>0</v>
      </c>
      <c r="H279" s="27">
        <v>126.2</v>
      </c>
      <c r="I279" s="93">
        <v>126.2</v>
      </c>
      <c r="J279" s="98"/>
    </row>
    <row r="280" spans="1:10" s="9" customFormat="1" ht="59.25" customHeight="1" hidden="1">
      <c r="A280" s="115" t="s">
        <v>382</v>
      </c>
      <c r="B280" s="18" t="s">
        <v>52</v>
      </c>
      <c r="C280" s="18" t="s">
        <v>24</v>
      </c>
      <c r="D280" s="18" t="s">
        <v>21</v>
      </c>
      <c r="E280" s="18" t="s">
        <v>383</v>
      </c>
      <c r="F280" s="18"/>
      <c r="G280" s="39">
        <f t="shared" si="21"/>
        <v>0</v>
      </c>
      <c r="H280" s="27">
        <f>H281</f>
        <v>0</v>
      </c>
      <c r="I280" s="27">
        <f>I281</f>
        <v>0</v>
      </c>
      <c r="J280" s="98"/>
    </row>
    <row r="281" spans="1:10" s="9" customFormat="1" ht="48" customHeight="1" hidden="1">
      <c r="A281" s="115" t="s">
        <v>82</v>
      </c>
      <c r="B281" s="18" t="s">
        <v>52</v>
      </c>
      <c r="C281" s="18" t="s">
        <v>24</v>
      </c>
      <c r="D281" s="18" t="s">
        <v>21</v>
      </c>
      <c r="E281" s="18" t="s">
        <v>383</v>
      </c>
      <c r="F281" s="18" t="s">
        <v>81</v>
      </c>
      <c r="G281" s="39">
        <f t="shared" si="21"/>
        <v>0</v>
      </c>
      <c r="H281" s="27"/>
      <c r="I281" s="93"/>
      <c r="J281" s="98"/>
    </row>
    <row r="282" spans="1:10" s="9" customFormat="1" ht="48" customHeight="1" hidden="1">
      <c r="A282" s="156" t="s">
        <v>386</v>
      </c>
      <c r="B282" s="18" t="s">
        <v>52</v>
      </c>
      <c r="C282" s="18" t="s">
        <v>24</v>
      </c>
      <c r="D282" s="18" t="s">
        <v>21</v>
      </c>
      <c r="E282" s="18" t="s">
        <v>422</v>
      </c>
      <c r="F282" s="18"/>
      <c r="G282" s="39">
        <f t="shared" si="21"/>
        <v>0</v>
      </c>
      <c r="H282" s="38">
        <f>H283</f>
        <v>0</v>
      </c>
      <c r="I282" s="38">
        <f>I283</f>
        <v>0</v>
      </c>
      <c r="J282" s="98"/>
    </row>
    <row r="283" spans="1:10" s="9" customFormat="1" ht="48" customHeight="1" hidden="1">
      <c r="A283" s="115" t="s">
        <v>82</v>
      </c>
      <c r="B283" s="18" t="s">
        <v>52</v>
      </c>
      <c r="C283" s="18" t="s">
        <v>24</v>
      </c>
      <c r="D283" s="18" t="s">
        <v>21</v>
      </c>
      <c r="E283" s="18" t="s">
        <v>422</v>
      </c>
      <c r="F283" s="18" t="s">
        <v>81</v>
      </c>
      <c r="G283" s="39">
        <f t="shared" si="21"/>
        <v>0</v>
      </c>
      <c r="H283" s="27"/>
      <c r="I283" s="93"/>
      <c r="J283" s="98"/>
    </row>
    <row r="284" spans="1:10" s="9" customFormat="1" ht="45" customHeight="1">
      <c r="A284" s="112" t="s">
        <v>306</v>
      </c>
      <c r="B284" s="8" t="s">
        <v>52</v>
      </c>
      <c r="C284" s="8" t="s">
        <v>24</v>
      </c>
      <c r="D284" s="8" t="s">
        <v>21</v>
      </c>
      <c r="E284" s="8" t="s">
        <v>188</v>
      </c>
      <c r="F284" s="18"/>
      <c r="G284" s="39">
        <f t="shared" si="21"/>
        <v>534.2489999999998</v>
      </c>
      <c r="H284" s="27">
        <f>H289+H285</f>
        <v>5393.9490000000005</v>
      </c>
      <c r="I284" s="27">
        <f>I289+I285</f>
        <v>4859.700000000001</v>
      </c>
      <c r="J284" s="98"/>
    </row>
    <row r="285" spans="1:10" s="9" customFormat="1" ht="34.5" customHeight="1">
      <c r="A285" s="51" t="s">
        <v>220</v>
      </c>
      <c r="B285" s="8" t="s">
        <v>52</v>
      </c>
      <c r="C285" s="8" t="s">
        <v>24</v>
      </c>
      <c r="D285" s="8" t="s">
        <v>21</v>
      </c>
      <c r="E285" s="8" t="s">
        <v>189</v>
      </c>
      <c r="F285" s="18"/>
      <c r="G285" s="39">
        <f t="shared" si="21"/>
        <v>534.2490000000003</v>
      </c>
      <c r="H285" s="27">
        <f>H288+H287+H286</f>
        <v>1943.0490000000002</v>
      </c>
      <c r="I285" s="27">
        <f>I288+I287+I286</f>
        <v>1408.8</v>
      </c>
      <c r="J285" s="98"/>
    </row>
    <row r="286" spans="1:10" s="9" customFormat="1" ht="15">
      <c r="A286" s="115" t="s">
        <v>201</v>
      </c>
      <c r="B286" s="8" t="s">
        <v>52</v>
      </c>
      <c r="C286" s="8" t="s">
        <v>24</v>
      </c>
      <c r="D286" s="8" t="s">
        <v>21</v>
      </c>
      <c r="E286" s="8" t="s">
        <v>189</v>
      </c>
      <c r="F286" s="18" t="s">
        <v>88</v>
      </c>
      <c r="G286" s="39"/>
      <c r="H286" s="27">
        <v>333.7</v>
      </c>
      <c r="I286" s="27"/>
      <c r="J286" s="98"/>
    </row>
    <row r="287" spans="1:10" s="9" customFormat="1" ht="34.5" customHeight="1">
      <c r="A287" s="115" t="s">
        <v>202</v>
      </c>
      <c r="B287" s="8" t="s">
        <v>52</v>
      </c>
      <c r="C287" s="8" t="s">
        <v>24</v>
      </c>
      <c r="D287" s="8" t="s">
        <v>21</v>
      </c>
      <c r="E287" s="8" t="s">
        <v>189</v>
      </c>
      <c r="F287" s="18" t="s">
        <v>128</v>
      </c>
      <c r="G287" s="39">
        <f t="shared" si="21"/>
        <v>100.9</v>
      </c>
      <c r="H287" s="27">
        <v>100.9</v>
      </c>
      <c r="I287" s="27"/>
      <c r="J287" s="98"/>
    </row>
    <row r="288" spans="1:10" s="9" customFormat="1" ht="45" customHeight="1">
      <c r="A288" s="115" t="s">
        <v>82</v>
      </c>
      <c r="B288" s="8" t="s">
        <v>52</v>
      </c>
      <c r="C288" s="8" t="s">
        <v>24</v>
      </c>
      <c r="D288" s="8" t="s">
        <v>21</v>
      </c>
      <c r="E288" s="8" t="s">
        <v>189</v>
      </c>
      <c r="F288" s="18" t="s">
        <v>81</v>
      </c>
      <c r="G288" s="39">
        <f t="shared" si="21"/>
        <v>99.64900000000011</v>
      </c>
      <c r="H288" s="27">
        <f>1408.8+99.649</f>
        <v>1508.449</v>
      </c>
      <c r="I288" s="27">
        <v>1408.8</v>
      </c>
      <c r="J288" s="98"/>
    </row>
    <row r="289" spans="1:10" s="9" customFormat="1" ht="58.5" customHeight="1">
      <c r="A289" s="49" t="s">
        <v>273</v>
      </c>
      <c r="B289" s="18" t="s">
        <v>52</v>
      </c>
      <c r="C289" s="18" t="s">
        <v>24</v>
      </c>
      <c r="D289" s="18" t="s">
        <v>21</v>
      </c>
      <c r="E289" s="18" t="s">
        <v>246</v>
      </c>
      <c r="F289" s="18"/>
      <c r="G289" s="39">
        <f t="shared" si="21"/>
        <v>0</v>
      </c>
      <c r="H289" s="27">
        <f>H290+H294+H298</f>
        <v>3450.9000000000005</v>
      </c>
      <c r="I289" s="27">
        <f>I290+I294+I298</f>
        <v>3450.9000000000005</v>
      </c>
      <c r="J289" s="98"/>
    </row>
    <row r="290" spans="1:10" s="9" customFormat="1" ht="90">
      <c r="A290" s="49" t="s">
        <v>274</v>
      </c>
      <c r="B290" s="18" t="s">
        <v>52</v>
      </c>
      <c r="C290" s="18" t="s">
        <v>24</v>
      </c>
      <c r="D290" s="18" t="s">
        <v>21</v>
      </c>
      <c r="E290" s="18" t="s">
        <v>247</v>
      </c>
      <c r="F290" s="18"/>
      <c r="G290" s="39">
        <f t="shared" si="21"/>
        <v>0</v>
      </c>
      <c r="H290" s="27">
        <f>H291+H292+H293</f>
        <v>2685.1000000000004</v>
      </c>
      <c r="I290" s="27">
        <f>I291+I292+I293</f>
        <v>2685.1000000000004</v>
      </c>
      <c r="J290" s="98"/>
    </row>
    <row r="291" spans="1:10" s="9" customFormat="1" ht="15">
      <c r="A291" s="115" t="s">
        <v>201</v>
      </c>
      <c r="B291" s="18" t="s">
        <v>52</v>
      </c>
      <c r="C291" s="18" t="s">
        <v>24</v>
      </c>
      <c r="D291" s="18" t="s">
        <v>21</v>
      </c>
      <c r="E291" s="18" t="s">
        <v>247</v>
      </c>
      <c r="F291" s="18" t="s">
        <v>88</v>
      </c>
      <c r="G291" s="39">
        <f t="shared" si="21"/>
        <v>0</v>
      </c>
      <c r="H291" s="27">
        <v>2062.3</v>
      </c>
      <c r="I291" s="93">
        <v>2062.3</v>
      </c>
      <c r="J291" s="98"/>
    </row>
    <row r="292" spans="1:10" s="9" customFormat="1" ht="30" hidden="1">
      <c r="A292" s="115" t="s">
        <v>99</v>
      </c>
      <c r="B292" s="18" t="s">
        <v>52</v>
      </c>
      <c r="C292" s="18" t="s">
        <v>24</v>
      </c>
      <c r="D292" s="18" t="s">
        <v>21</v>
      </c>
      <c r="E292" s="18" t="s">
        <v>247</v>
      </c>
      <c r="F292" s="18" t="s">
        <v>98</v>
      </c>
      <c r="G292" s="39">
        <f t="shared" si="21"/>
        <v>0</v>
      </c>
      <c r="H292" s="27"/>
      <c r="I292" s="93"/>
      <c r="J292" s="98"/>
    </row>
    <row r="293" spans="1:10" s="9" customFormat="1" ht="46.5" customHeight="1">
      <c r="A293" s="115" t="s">
        <v>202</v>
      </c>
      <c r="B293" s="18" t="s">
        <v>52</v>
      </c>
      <c r="C293" s="18" t="s">
        <v>24</v>
      </c>
      <c r="D293" s="18" t="s">
        <v>21</v>
      </c>
      <c r="E293" s="18" t="s">
        <v>247</v>
      </c>
      <c r="F293" s="18" t="s">
        <v>128</v>
      </c>
      <c r="G293" s="39">
        <f t="shared" si="21"/>
        <v>0</v>
      </c>
      <c r="H293" s="27">
        <v>622.8</v>
      </c>
      <c r="I293" s="93">
        <v>622.8</v>
      </c>
      <c r="J293" s="98"/>
    </row>
    <row r="294" spans="1:10" s="9" customFormat="1" ht="90">
      <c r="A294" s="156" t="s">
        <v>275</v>
      </c>
      <c r="B294" s="18" t="s">
        <v>52</v>
      </c>
      <c r="C294" s="18" t="s">
        <v>24</v>
      </c>
      <c r="D294" s="18" t="s">
        <v>21</v>
      </c>
      <c r="E294" s="18" t="s">
        <v>248</v>
      </c>
      <c r="F294" s="18"/>
      <c r="G294" s="39">
        <f t="shared" si="21"/>
        <v>0</v>
      </c>
      <c r="H294" s="27">
        <f>H295+H296+H297</f>
        <v>733.5</v>
      </c>
      <c r="I294" s="27">
        <f>I295+I296+I297</f>
        <v>733.5</v>
      </c>
      <c r="J294" s="98"/>
    </row>
    <row r="295" spans="1:10" s="9" customFormat="1" ht="21" customHeight="1">
      <c r="A295" s="115" t="s">
        <v>201</v>
      </c>
      <c r="B295" s="18" t="s">
        <v>52</v>
      </c>
      <c r="C295" s="18" t="s">
        <v>24</v>
      </c>
      <c r="D295" s="18" t="s">
        <v>21</v>
      </c>
      <c r="E295" s="18" t="s">
        <v>248</v>
      </c>
      <c r="F295" s="18" t="s">
        <v>88</v>
      </c>
      <c r="G295" s="39">
        <f t="shared" si="21"/>
        <v>0</v>
      </c>
      <c r="H295" s="27">
        <v>563.4</v>
      </c>
      <c r="I295" s="93">
        <v>563.4</v>
      </c>
      <c r="J295" s="98"/>
    </row>
    <row r="296" spans="1:10" s="9" customFormat="1" ht="30" hidden="1">
      <c r="A296" s="115" t="s">
        <v>99</v>
      </c>
      <c r="B296" s="18" t="s">
        <v>52</v>
      </c>
      <c r="C296" s="18" t="s">
        <v>24</v>
      </c>
      <c r="D296" s="18" t="s">
        <v>21</v>
      </c>
      <c r="E296" s="18" t="s">
        <v>248</v>
      </c>
      <c r="F296" s="18" t="s">
        <v>98</v>
      </c>
      <c r="G296" s="39">
        <f t="shared" si="21"/>
        <v>0</v>
      </c>
      <c r="H296" s="27"/>
      <c r="I296" s="93"/>
      <c r="J296" s="98"/>
    </row>
    <row r="297" spans="1:10" s="9" customFormat="1" ht="46.5" customHeight="1">
      <c r="A297" s="115" t="s">
        <v>202</v>
      </c>
      <c r="B297" s="18" t="s">
        <v>52</v>
      </c>
      <c r="C297" s="18" t="s">
        <v>24</v>
      </c>
      <c r="D297" s="18" t="s">
        <v>21</v>
      </c>
      <c r="E297" s="18" t="s">
        <v>248</v>
      </c>
      <c r="F297" s="18" t="s">
        <v>128</v>
      </c>
      <c r="G297" s="39">
        <f t="shared" si="21"/>
        <v>0</v>
      </c>
      <c r="H297" s="27">
        <v>170.1</v>
      </c>
      <c r="I297" s="93">
        <v>170.1</v>
      </c>
      <c r="J297" s="98"/>
    </row>
    <row r="298" spans="1:10" s="9" customFormat="1" ht="74.25" customHeight="1">
      <c r="A298" s="156" t="s">
        <v>276</v>
      </c>
      <c r="B298" s="18" t="s">
        <v>52</v>
      </c>
      <c r="C298" s="18" t="s">
        <v>24</v>
      </c>
      <c r="D298" s="18" t="s">
        <v>21</v>
      </c>
      <c r="E298" s="18" t="s">
        <v>249</v>
      </c>
      <c r="F298" s="18"/>
      <c r="G298" s="39">
        <f t="shared" si="21"/>
        <v>0</v>
      </c>
      <c r="H298" s="27">
        <f>H299</f>
        <v>32.3</v>
      </c>
      <c r="I298" s="27">
        <f>I299</f>
        <v>32.3</v>
      </c>
      <c r="J298" s="98"/>
    </row>
    <row r="299" spans="1:10" s="9" customFormat="1" ht="46.5" customHeight="1">
      <c r="A299" s="51" t="s">
        <v>82</v>
      </c>
      <c r="B299" s="18" t="s">
        <v>52</v>
      </c>
      <c r="C299" s="18" t="s">
        <v>24</v>
      </c>
      <c r="D299" s="18" t="s">
        <v>21</v>
      </c>
      <c r="E299" s="18" t="s">
        <v>249</v>
      </c>
      <c r="F299" s="18" t="s">
        <v>81</v>
      </c>
      <c r="G299" s="39">
        <f t="shared" si="21"/>
        <v>0</v>
      </c>
      <c r="H299" s="27">
        <v>32.3</v>
      </c>
      <c r="I299" s="93">
        <v>32.3</v>
      </c>
      <c r="J299" s="98"/>
    </row>
    <row r="300" spans="1:10" s="5" customFormat="1" ht="27.75" customHeight="1" hidden="1">
      <c r="A300" s="71" t="s">
        <v>87</v>
      </c>
      <c r="B300" s="8" t="s">
        <v>52</v>
      </c>
      <c r="C300" s="8" t="s">
        <v>24</v>
      </c>
      <c r="D300" s="8" t="s">
        <v>21</v>
      </c>
      <c r="E300" s="8" t="s">
        <v>135</v>
      </c>
      <c r="F300" s="8"/>
      <c r="G300" s="39">
        <f>H300-I300</f>
        <v>0</v>
      </c>
      <c r="H300" s="26">
        <f>H303+H301</f>
        <v>0</v>
      </c>
      <c r="I300" s="26">
        <f>I303+I301</f>
        <v>0</v>
      </c>
      <c r="J300" s="96"/>
    </row>
    <row r="301" spans="1:10" s="5" customFormat="1" ht="45" hidden="1">
      <c r="A301" s="71" t="s">
        <v>446</v>
      </c>
      <c r="B301" s="8" t="s">
        <v>52</v>
      </c>
      <c r="C301" s="8" t="s">
        <v>24</v>
      </c>
      <c r="D301" s="8" t="s">
        <v>21</v>
      </c>
      <c r="E301" s="8" t="s">
        <v>162</v>
      </c>
      <c r="F301" s="8"/>
      <c r="G301" s="39"/>
      <c r="H301" s="26">
        <f>H302</f>
        <v>0</v>
      </c>
      <c r="I301" s="26">
        <f>I302</f>
        <v>0</v>
      </c>
      <c r="J301" s="96"/>
    </row>
    <row r="302" spans="1:10" s="5" customFormat="1" ht="45" hidden="1">
      <c r="A302" s="51" t="s">
        <v>82</v>
      </c>
      <c r="B302" s="8" t="s">
        <v>52</v>
      </c>
      <c r="C302" s="8" t="s">
        <v>24</v>
      </c>
      <c r="D302" s="8" t="s">
        <v>21</v>
      </c>
      <c r="E302" s="8" t="s">
        <v>162</v>
      </c>
      <c r="F302" s="8" t="s">
        <v>81</v>
      </c>
      <c r="G302" s="39"/>
      <c r="H302" s="26"/>
      <c r="I302" s="26"/>
      <c r="J302" s="96"/>
    </row>
    <row r="303" spans="1:10" s="5" customFormat="1" ht="75" hidden="1">
      <c r="A303" s="49" t="s">
        <v>210</v>
      </c>
      <c r="B303" s="8" t="s">
        <v>52</v>
      </c>
      <c r="C303" s="8" t="s">
        <v>24</v>
      </c>
      <c r="D303" s="8" t="s">
        <v>21</v>
      </c>
      <c r="E303" s="8" t="s">
        <v>209</v>
      </c>
      <c r="F303" s="8"/>
      <c r="G303" s="39">
        <f>H303-I303</f>
        <v>0</v>
      </c>
      <c r="H303" s="26">
        <f>H304+H305</f>
        <v>0</v>
      </c>
      <c r="I303" s="26">
        <f>I304+I305</f>
        <v>0</v>
      </c>
      <c r="J303" s="96"/>
    </row>
    <row r="304" spans="1:10" s="5" customFormat="1" ht="15" hidden="1">
      <c r="A304" s="115" t="s">
        <v>201</v>
      </c>
      <c r="B304" s="8" t="s">
        <v>52</v>
      </c>
      <c r="C304" s="8" t="s">
        <v>24</v>
      </c>
      <c r="D304" s="8" t="s">
        <v>21</v>
      </c>
      <c r="E304" s="8" t="s">
        <v>209</v>
      </c>
      <c r="F304" s="8" t="s">
        <v>88</v>
      </c>
      <c r="G304" s="39">
        <f>H304-I304</f>
        <v>0</v>
      </c>
      <c r="H304" s="26"/>
      <c r="I304" s="90"/>
      <c r="J304" s="96"/>
    </row>
    <row r="305" spans="1:10" s="5" customFormat="1" ht="45.75" customHeight="1" hidden="1">
      <c r="A305" s="115" t="s">
        <v>202</v>
      </c>
      <c r="B305" s="8" t="s">
        <v>52</v>
      </c>
      <c r="C305" s="8" t="s">
        <v>24</v>
      </c>
      <c r="D305" s="8" t="s">
        <v>21</v>
      </c>
      <c r="E305" s="8" t="s">
        <v>209</v>
      </c>
      <c r="F305" s="8" t="s">
        <v>128</v>
      </c>
      <c r="G305" s="39"/>
      <c r="H305" s="26"/>
      <c r="I305" s="90"/>
      <c r="J305" s="96"/>
    </row>
    <row r="306" spans="1:10" s="9" customFormat="1" ht="15" customHeight="1">
      <c r="A306" s="50" t="s">
        <v>27</v>
      </c>
      <c r="B306" s="7" t="s">
        <v>52</v>
      </c>
      <c r="C306" s="7" t="s">
        <v>24</v>
      </c>
      <c r="D306" s="7" t="s">
        <v>26</v>
      </c>
      <c r="E306" s="7"/>
      <c r="F306" s="7"/>
      <c r="G306" s="39">
        <f aca="true" t="shared" si="22" ref="G306:G329">H306-I306</f>
        <v>-12.528999999980442</v>
      </c>
      <c r="H306" s="25">
        <f>H330+H368+H310+H315+H307</f>
        <v>111380.27100000002</v>
      </c>
      <c r="I306" s="25">
        <f>I330+I368+I310+I315+I307</f>
        <v>111392.8</v>
      </c>
      <c r="J306" s="106"/>
    </row>
    <row r="307" spans="1:10" s="9" customFormat="1" ht="71.25">
      <c r="A307" s="50" t="s">
        <v>378</v>
      </c>
      <c r="B307" s="7" t="s">
        <v>52</v>
      </c>
      <c r="C307" s="7" t="s">
        <v>24</v>
      </c>
      <c r="D307" s="7" t="s">
        <v>26</v>
      </c>
      <c r="E307" s="7" t="s">
        <v>139</v>
      </c>
      <c r="F307" s="7"/>
      <c r="G307" s="39">
        <f t="shared" si="22"/>
        <v>120.04100000000017</v>
      </c>
      <c r="H307" s="25">
        <f>H308</f>
        <v>7825.241</v>
      </c>
      <c r="I307" s="25">
        <f>I308</f>
        <v>7705.2</v>
      </c>
      <c r="J307" s="100"/>
    </row>
    <row r="308" spans="1:10" s="9" customFormat="1" ht="60">
      <c r="A308" s="115" t="s">
        <v>361</v>
      </c>
      <c r="B308" s="18" t="s">
        <v>52</v>
      </c>
      <c r="C308" s="18" t="s">
        <v>24</v>
      </c>
      <c r="D308" s="18" t="s">
        <v>26</v>
      </c>
      <c r="E308" s="18" t="s">
        <v>360</v>
      </c>
      <c r="F308" s="18"/>
      <c r="G308" s="39">
        <f aca="true" t="shared" si="23" ref="G308:G314">H308-I308</f>
        <v>120.04100000000017</v>
      </c>
      <c r="H308" s="27">
        <f>H309</f>
        <v>7825.241</v>
      </c>
      <c r="I308" s="27">
        <f>I309</f>
        <v>7705.2</v>
      </c>
      <c r="J308" s="134"/>
    </row>
    <row r="309" spans="1:10" s="9" customFormat="1" ht="30">
      <c r="A309" s="115" t="s">
        <v>225</v>
      </c>
      <c r="B309" s="18" t="s">
        <v>52</v>
      </c>
      <c r="C309" s="18" t="s">
        <v>24</v>
      </c>
      <c r="D309" s="18" t="s">
        <v>26</v>
      </c>
      <c r="E309" s="18" t="s">
        <v>360</v>
      </c>
      <c r="F309" s="18" t="s">
        <v>81</v>
      </c>
      <c r="G309" s="39">
        <f t="shared" si="23"/>
        <v>120.04100000000017</v>
      </c>
      <c r="H309" s="27">
        <f>1894+5811.2+120.041</f>
        <v>7825.241</v>
      </c>
      <c r="I309" s="27">
        <v>7705.2</v>
      </c>
      <c r="J309" s="134"/>
    </row>
    <row r="310" spans="1:10" s="9" customFormat="1" ht="28.5" hidden="1">
      <c r="A310" s="117" t="s">
        <v>298</v>
      </c>
      <c r="B310" s="18" t="s">
        <v>52</v>
      </c>
      <c r="C310" s="18" t="s">
        <v>24</v>
      </c>
      <c r="D310" s="18" t="s">
        <v>26</v>
      </c>
      <c r="E310" s="18" t="s">
        <v>181</v>
      </c>
      <c r="F310" s="18"/>
      <c r="G310" s="39">
        <f t="shared" si="23"/>
        <v>0</v>
      </c>
      <c r="H310" s="27">
        <f aca="true" t="shared" si="24" ref="H310:I313">H311</f>
        <v>0</v>
      </c>
      <c r="I310" s="25">
        <f t="shared" si="24"/>
        <v>0</v>
      </c>
      <c r="J310" s="106"/>
    </row>
    <row r="311" spans="1:10" s="9" customFormat="1" ht="90" hidden="1">
      <c r="A311" s="51" t="s">
        <v>256</v>
      </c>
      <c r="B311" s="18" t="s">
        <v>52</v>
      </c>
      <c r="C311" s="18" t="s">
        <v>24</v>
      </c>
      <c r="D311" s="18" t="s">
        <v>26</v>
      </c>
      <c r="E311" s="18" t="s">
        <v>258</v>
      </c>
      <c r="F311" s="18"/>
      <c r="G311" s="39">
        <f t="shared" si="23"/>
        <v>0</v>
      </c>
      <c r="H311" s="27">
        <f t="shared" si="24"/>
        <v>0</v>
      </c>
      <c r="I311" s="27">
        <f t="shared" si="24"/>
        <v>0</v>
      </c>
      <c r="J311" s="106"/>
    </row>
    <row r="312" spans="1:10" s="9" customFormat="1" ht="63" customHeight="1" hidden="1">
      <c r="A312" s="51" t="s">
        <v>257</v>
      </c>
      <c r="B312" s="18" t="s">
        <v>52</v>
      </c>
      <c r="C312" s="18" t="s">
        <v>24</v>
      </c>
      <c r="D312" s="18" t="s">
        <v>26</v>
      </c>
      <c r="E312" s="18" t="s">
        <v>259</v>
      </c>
      <c r="F312" s="18"/>
      <c r="G312" s="39">
        <f t="shared" si="23"/>
        <v>0</v>
      </c>
      <c r="H312" s="27">
        <f t="shared" si="24"/>
        <v>0</v>
      </c>
      <c r="I312" s="27">
        <f t="shared" si="24"/>
        <v>0</v>
      </c>
      <c r="J312" s="106"/>
    </row>
    <row r="313" spans="1:10" s="9" customFormat="1" ht="60" hidden="1">
      <c r="A313" s="51" t="s">
        <v>277</v>
      </c>
      <c r="B313" s="18" t="s">
        <v>52</v>
      </c>
      <c r="C313" s="18" t="s">
        <v>24</v>
      </c>
      <c r="D313" s="18" t="s">
        <v>26</v>
      </c>
      <c r="E313" s="18" t="s">
        <v>260</v>
      </c>
      <c r="F313" s="18"/>
      <c r="G313" s="39">
        <f t="shared" si="23"/>
        <v>0</v>
      </c>
      <c r="H313" s="27">
        <f t="shared" si="24"/>
        <v>0</v>
      </c>
      <c r="I313" s="27">
        <f t="shared" si="24"/>
        <v>0</v>
      </c>
      <c r="J313" s="106"/>
    </row>
    <row r="314" spans="1:10" s="9" customFormat="1" ht="45" hidden="1">
      <c r="A314" s="51" t="s">
        <v>82</v>
      </c>
      <c r="B314" s="18" t="s">
        <v>52</v>
      </c>
      <c r="C314" s="18" t="s">
        <v>24</v>
      </c>
      <c r="D314" s="18" t="s">
        <v>26</v>
      </c>
      <c r="E314" s="18" t="s">
        <v>260</v>
      </c>
      <c r="F314" s="18" t="s">
        <v>81</v>
      </c>
      <c r="G314" s="39">
        <f t="shared" si="23"/>
        <v>0</v>
      </c>
      <c r="H314" s="27"/>
      <c r="I314" s="25"/>
      <c r="J314" s="106"/>
    </row>
    <row r="315" spans="1:10" s="9" customFormat="1" ht="57">
      <c r="A315" s="112" t="s">
        <v>362</v>
      </c>
      <c r="B315" s="7" t="s">
        <v>52</v>
      </c>
      <c r="C315" s="7" t="s">
        <v>24</v>
      </c>
      <c r="D315" s="7" t="s">
        <v>26</v>
      </c>
      <c r="E315" s="7" t="s">
        <v>363</v>
      </c>
      <c r="F315" s="7"/>
      <c r="G315" s="39">
        <f t="shared" si="22"/>
        <v>-148.32800000000003</v>
      </c>
      <c r="H315" s="27">
        <f>H316+H318+H320+H322+H324+H326+H328</f>
        <v>239.67199999999997</v>
      </c>
      <c r="I315" s="27">
        <f>I316+I318+I320+I322+I324+I326+I328</f>
        <v>388</v>
      </c>
      <c r="J315" s="106"/>
    </row>
    <row r="316" spans="1:10" s="9" customFormat="1" ht="30">
      <c r="A316" s="51" t="s">
        <v>364</v>
      </c>
      <c r="B316" s="18" t="s">
        <v>52</v>
      </c>
      <c r="C316" s="18" t="s">
        <v>24</v>
      </c>
      <c r="D316" s="18" t="s">
        <v>26</v>
      </c>
      <c r="E316" s="18" t="s">
        <v>365</v>
      </c>
      <c r="F316" s="18"/>
      <c r="G316" s="39">
        <f t="shared" si="22"/>
        <v>-148.32800000000003</v>
      </c>
      <c r="H316" s="27">
        <f>H317</f>
        <v>161.67199999999997</v>
      </c>
      <c r="I316" s="27">
        <f>I317</f>
        <v>310</v>
      </c>
      <c r="J316" s="106"/>
    </row>
    <row r="317" spans="1:10" s="9" customFormat="1" ht="45">
      <c r="A317" s="51" t="s">
        <v>82</v>
      </c>
      <c r="B317" s="18" t="s">
        <v>52</v>
      </c>
      <c r="C317" s="18" t="s">
        <v>24</v>
      </c>
      <c r="D317" s="18" t="s">
        <v>26</v>
      </c>
      <c r="E317" s="18" t="s">
        <v>365</v>
      </c>
      <c r="F317" s="18" t="s">
        <v>81</v>
      </c>
      <c r="G317" s="39">
        <f t="shared" si="22"/>
        <v>-148.32800000000003</v>
      </c>
      <c r="H317" s="27">
        <f>310-20.3-87.528-40.5</f>
        <v>161.67199999999997</v>
      </c>
      <c r="I317" s="27">
        <v>310</v>
      </c>
      <c r="J317" s="106"/>
    </row>
    <row r="318" spans="1:10" s="9" customFormat="1" ht="30">
      <c r="A318" s="51" t="s">
        <v>371</v>
      </c>
      <c r="B318" s="18" t="s">
        <v>52</v>
      </c>
      <c r="C318" s="18" t="s">
        <v>24</v>
      </c>
      <c r="D318" s="18" t="s">
        <v>26</v>
      </c>
      <c r="E318" s="18" t="s">
        <v>366</v>
      </c>
      <c r="F318" s="18"/>
      <c r="G318" s="39">
        <f t="shared" si="22"/>
        <v>0</v>
      </c>
      <c r="H318" s="27">
        <f>H319</f>
        <v>78</v>
      </c>
      <c r="I318" s="27">
        <f>I319</f>
        <v>78</v>
      </c>
      <c r="J318" s="106"/>
    </row>
    <row r="319" spans="1:10" s="9" customFormat="1" ht="45">
      <c r="A319" s="51" t="s">
        <v>82</v>
      </c>
      <c r="B319" s="18" t="s">
        <v>52</v>
      </c>
      <c r="C319" s="18" t="s">
        <v>24</v>
      </c>
      <c r="D319" s="18" t="s">
        <v>26</v>
      </c>
      <c r="E319" s="18" t="s">
        <v>366</v>
      </c>
      <c r="F319" s="18" t="s">
        <v>81</v>
      </c>
      <c r="G319" s="39">
        <f t="shared" si="22"/>
        <v>0</v>
      </c>
      <c r="H319" s="27">
        <v>78</v>
      </c>
      <c r="I319" s="27">
        <v>78</v>
      </c>
      <c r="J319" s="106"/>
    </row>
    <row r="320" spans="1:10" s="9" customFormat="1" ht="33.75" customHeight="1" hidden="1">
      <c r="A320" s="51" t="s">
        <v>372</v>
      </c>
      <c r="B320" s="18" t="s">
        <v>52</v>
      </c>
      <c r="C320" s="18" t="s">
        <v>24</v>
      </c>
      <c r="D320" s="18" t="s">
        <v>26</v>
      </c>
      <c r="E320" s="18" t="s">
        <v>377</v>
      </c>
      <c r="F320" s="18"/>
      <c r="G320" s="39">
        <f t="shared" si="22"/>
        <v>0</v>
      </c>
      <c r="H320" s="27">
        <f>H321</f>
        <v>0</v>
      </c>
      <c r="I320" s="27">
        <f>I321</f>
        <v>0</v>
      </c>
      <c r="J320" s="106"/>
    </row>
    <row r="321" spans="1:10" s="9" customFormat="1" ht="45" hidden="1">
      <c r="A321" s="51" t="s">
        <v>82</v>
      </c>
      <c r="B321" s="18" t="s">
        <v>52</v>
      </c>
      <c r="C321" s="18" t="s">
        <v>24</v>
      </c>
      <c r="D321" s="18" t="s">
        <v>26</v>
      </c>
      <c r="E321" s="18" t="s">
        <v>377</v>
      </c>
      <c r="F321" s="18" t="s">
        <v>81</v>
      </c>
      <c r="G321" s="39">
        <f t="shared" si="22"/>
        <v>0</v>
      </c>
      <c r="H321" s="27"/>
      <c r="I321" s="27"/>
      <c r="J321" s="106"/>
    </row>
    <row r="322" spans="1:10" s="9" customFormat="1" ht="30" hidden="1">
      <c r="A322" s="51" t="s">
        <v>373</v>
      </c>
      <c r="B322" s="18" t="s">
        <v>52</v>
      </c>
      <c r="C322" s="18" t="s">
        <v>24</v>
      </c>
      <c r="D322" s="18" t="s">
        <v>26</v>
      </c>
      <c r="E322" s="18" t="s">
        <v>367</v>
      </c>
      <c r="F322" s="18"/>
      <c r="G322" s="39">
        <f t="shared" si="22"/>
        <v>0</v>
      </c>
      <c r="H322" s="27">
        <f>H323</f>
        <v>0</v>
      </c>
      <c r="I322" s="27">
        <f>I323</f>
        <v>0</v>
      </c>
      <c r="J322" s="106"/>
    </row>
    <row r="323" spans="1:10" s="9" customFormat="1" ht="45" hidden="1">
      <c r="A323" s="51" t="s">
        <v>82</v>
      </c>
      <c r="B323" s="18" t="s">
        <v>52</v>
      </c>
      <c r="C323" s="18" t="s">
        <v>24</v>
      </c>
      <c r="D323" s="18" t="s">
        <v>26</v>
      </c>
      <c r="E323" s="18" t="s">
        <v>367</v>
      </c>
      <c r="F323" s="18" t="s">
        <v>81</v>
      </c>
      <c r="G323" s="39">
        <f t="shared" si="22"/>
        <v>0</v>
      </c>
      <c r="H323" s="27"/>
      <c r="I323" s="27"/>
      <c r="J323" s="106"/>
    </row>
    <row r="324" spans="1:10" s="9" customFormat="1" ht="45" hidden="1">
      <c r="A324" s="51" t="s">
        <v>374</v>
      </c>
      <c r="B324" s="18" t="s">
        <v>52</v>
      </c>
      <c r="C324" s="18" t="s">
        <v>24</v>
      </c>
      <c r="D324" s="18" t="s">
        <v>26</v>
      </c>
      <c r="E324" s="18" t="s">
        <v>368</v>
      </c>
      <c r="F324" s="18"/>
      <c r="G324" s="39">
        <f t="shared" si="22"/>
        <v>0</v>
      </c>
      <c r="H324" s="27">
        <f>H325</f>
        <v>0</v>
      </c>
      <c r="I324" s="27">
        <f>I325</f>
        <v>0</v>
      </c>
      <c r="J324" s="106"/>
    </row>
    <row r="325" spans="1:10" s="9" customFormat="1" ht="45" hidden="1">
      <c r="A325" s="51" t="s">
        <v>82</v>
      </c>
      <c r="B325" s="18" t="s">
        <v>52</v>
      </c>
      <c r="C325" s="18" t="s">
        <v>24</v>
      </c>
      <c r="D325" s="18" t="s">
        <v>26</v>
      </c>
      <c r="E325" s="18" t="s">
        <v>368</v>
      </c>
      <c r="F325" s="18" t="s">
        <v>81</v>
      </c>
      <c r="G325" s="39">
        <f t="shared" si="22"/>
        <v>0</v>
      </c>
      <c r="H325" s="27"/>
      <c r="I325" s="27"/>
      <c r="J325" s="106"/>
    </row>
    <row r="326" spans="1:10" s="9" customFormat="1" ht="30" hidden="1">
      <c r="A326" s="51" t="s">
        <v>375</v>
      </c>
      <c r="B326" s="18" t="s">
        <v>52</v>
      </c>
      <c r="C326" s="18" t="s">
        <v>24</v>
      </c>
      <c r="D326" s="18" t="s">
        <v>26</v>
      </c>
      <c r="E326" s="18" t="s">
        <v>369</v>
      </c>
      <c r="F326" s="18"/>
      <c r="G326" s="39">
        <f t="shared" si="22"/>
        <v>0</v>
      </c>
      <c r="H326" s="27">
        <f>H327</f>
        <v>0</v>
      </c>
      <c r="I326" s="27">
        <f>I327</f>
        <v>0</v>
      </c>
      <c r="J326" s="106"/>
    </row>
    <row r="327" spans="1:10" s="9" customFormat="1" ht="45" hidden="1">
      <c r="A327" s="51" t="s">
        <v>82</v>
      </c>
      <c r="B327" s="18" t="s">
        <v>52</v>
      </c>
      <c r="C327" s="18" t="s">
        <v>24</v>
      </c>
      <c r="D327" s="18" t="s">
        <v>26</v>
      </c>
      <c r="E327" s="18" t="s">
        <v>369</v>
      </c>
      <c r="F327" s="18" t="s">
        <v>81</v>
      </c>
      <c r="G327" s="39">
        <f t="shared" si="22"/>
        <v>0</v>
      </c>
      <c r="H327" s="27"/>
      <c r="I327" s="27"/>
      <c r="J327" s="106"/>
    </row>
    <row r="328" spans="1:10" s="9" customFormat="1" ht="30" hidden="1">
      <c r="A328" s="51" t="s">
        <v>376</v>
      </c>
      <c r="B328" s="18" t="s">
        <v>52</v>
      </c>
      <c r="C328" s="18" t="s">
        <v>24</v>
      </c>
      <c r="D328" s="18" t="s">
        <v>26</v>
      </c>
      <c r="E328" s="18" t="s">
        <v>370</v>
      </c>
      <c r="F328" s="18"/>
      <c r="G328" s="39">
        <f t="shared" si="22"/>
        <v>0</v>
      </c>
      <c r="H328" s="27">
        <f>H329</f>
        <v>0</v>
      </c>
      <c r="I328" s="27">
        <f>I329</f>
        <v>0</v>
      </c>
      <c r="J328" s="106"/>
    </row>
    <row r="329" spans="1:10" s="9" customFormat="1" ht="45" hidden="1">
      <c r="A329" s="51" t="s">
        <v>82</v>
      </c>
      <c r="B329" s="18" t="s">
        <v>52</v>
      </c>
      <c r="C329" s="18" t="s">
        <v>24</v>
      </c>
      <c r="D329" s="18" t="s">
        <v>26</v>
      </c>
      <c r="E329" s="18" t="s">
        <v>370</v>
      </c>
      <c r="F329" s="18" t="s">
        <v>81</v>
      </c>
      <c r="G329" s="39">
        <f t="shared" si="22"/>
        <v>0</v>
      </c>
      <c r="H329" s="27"/>
      <c r="I329" s="27"/>
      <c r="J329" s="106"/>
    </row>
    <row r="330" spans="1:10" s="5" customFormat="1" ht="45" customHeight="1">
      <c r="A330" s="112" t="s">
        <v>307</v>
      </c>
      <c r="B330" s="8" t="s">
        <v>52</v>
      </c>
      <c r="C330" s="8" t="s">
        <v>24</v>
      </c>
      <c r="D330" s="8" t="s">
        <v>26</v>
      </c>
      <c r="E330" s="8" t="s">
        <v>188</v>
      </c>
      <c r="F330" s="8"/>
      <c r="G330" s="39">
        <f>H330-I330</f>
        <v>15.758000000016182</v>
      </c>
      <c r="H330" s="26">
        <f>H331+H344+H355+H360+H362+H364+H341+H366+H357</f>
        <v>97903.75800000002</v>
      </c>
      <c r="I330" s="26">
        <f>I331+I344+I355+I360+I362+I364+I341+I366+I357</f>
        <v>97888</v>
      </c>
      <c r="J330" s="95"/>
    </row>
    <row r="331" spans="1:10" s="5" customFormat="1" ht="30">
      <c r="A331" s="51" t="s">
        <v>220</v>
      </c>
      <c r="B331" s="8" t="s">
        <v>52</v>
      </c>
      <c r="C331" s="8" t="s">
        <v>24</v>
      </c>
      <c r="D331" s="8" t="s">
        <v>26</v>
      </c>
      <c r="E331" s="8" t="s">
        <v>189</v>
      </c>
      <c r="F331" s="8"/>
      <c r="G331" s="39">
        <f>H331-I331</f>
        <v>15.777999999998428</v>
      </c>
      <c r="H331" s="26">
        <f>H333+H335+H338+H339+H336+H332+H334+H340+H337</f>
        <v>16373.478</v>
      </c>
      <c r="I331" s="26">
        <f>I333+I335+I338+I339+I336+I332+I334+I340+I337</f>
        <v>16357.7</v>
      </c>
      <c r="J331" s="95"/>
    </row>
    <row r="332" spans="1:10" s="5" customFormat="1" ht="15">
      <c r="A332" s="115" t="s">
        <v>201</v>
      </c>
      <c r="B332" s="8" t="s">
        <v>52</v>
      </c>
      <c r="C332" s="8" t="s">
        <v>24</v>
      </c>
      <c r="D332" s="8" t="s">
        <v>26</v>
      </c>
      <c r="E332" s="8" t="s">
        <v>189</v>
      </c>
      <c r="F332" s="8" t="s">
        <v>88</v>
      </c>
      <c r="G332" s="39">
        <f>H332-I332</f>
        <v>0</v>
      </c>
      <c r="H332" s="26">
        <v>455.6</v>
      </c>
      <c r="I332" s="90">
        <v>455.6</v>
      </c>
      <c r="J332" s="95"/>
    </row>
    <row r="333" spans="1:10" s="5" customFormat="1" ht="30" hidden="1">
      <c r="A333" s="51" t="s">
        <v>99</v>
      </c>
      <c r="B333" s="8" t="s">
        <v>52</v>
      </c>
      <c r="C333" s="8" t="s">
        <v>24</v>
      </c>
      <c r="D333" s="8" t="s">
        <v>26</v>
      </c>
      <c r="E333" s="8" t="s">
        <v>189</v>
      </c>
      <c r="F333" s="8" t="s">
        <v>98</v>
      </c>
      <c r="G333" s="39">
        <f aca="true" t="shared" si="25" ref="G333:G343">H333-I333</f>
        <v>0</v>
      </c>
      <c r="H333" s="26"/>
      <c r="I333" s="90"/>
      <c r="J333" s="96"/>
    </row>
    <row r="334" spans="1:10" s="5" customFormat="1" ht="45.75" customHeight="1">
      <c r="A334" s="115" t="s">
        <v>202</v>
      </c>
      <c r="B334" s="8" t="s">
        <v>52</v>
      </c>
      <c r="C334" s="8" t="s">
        <v>24</v>
      </c>
      <c r="D334" s="8" t="s">
        <v>26</v>
      </c>
      <c r="E334" s="8" t="s">
        <v>189</v>
      </c>
      <c r="F334" s="8" t="s">
        <v>128</v>
      </c>
      <c r="G334" s="39">
        <f t="shared" si="25"/>
        <v>0</v>
      </c>
      <c r="H334" s="26">
        <v>90</v>
      </c>
      <c r="I334" s="90">
        <v>90</v>
      </c>
      <c r="J334" s="96"/>
    </row>
    <row r="335" spans="1:10" s="5" customFormat="1" ht="45">
      <c r="A335" s="51" t="s">
        <v>82</v>
      </c>
      <c r="B335" s="8" t="s">
        <v>52</v>
      </c>
      <c r="C335" s="8" t="s">
        <v>24</v>
      </c>
      <c r="D335" s="8" t="s">
        <v>26</v>
      </c>
      <c r="E335" s="8" t="s">
        <v>189</v>
      </c>
      <c r="F335" s="8" t="s">
        <v>81</v>
      </c>
      <c r="G335" s="39">
        <f t="shared" si="25"/>
        <v>188.98400000000038</v>
      </c>
      <c r="H335" s="116">
        <f>7252.6-434.6+31.8+20.3-30+87.528+5.629-0.433+5.433+4.811-21.533+274.308+36.198+205.243+4.3</f>
        <v>7441.584000000001</v>
      </c>
      <c r="I335" s="116">
        <v>7252.6</v>
      </c>
      <c r="J335" s="96"/>
    </row>
    <row r="336" spans="1:10" s="5" customFormat="1" ht="45" hidden="1">
      <c r="A336" s="51" t="s">
        <v>227</v>
      </c>
      <c r="B336" s="8" t="s">
        <v>52</v>
      </c>
      <c r="C336" s="8" t="s">
        <v>24</v>
      </c>
      <c r="D336" s="8" t="s">
        <v>26</v>
      </c>
      <c r="E336" s="8" t="s">
        <v>189</v>
      </c>
      <c r="F336" s="8" t="s">
        <v>93</v>
      </c>
      <c r="G336" s="39">
        <f t="shared" si="25"/>
        <v>0</v>
      </c>
      <c r="H336" s="116"/>
      <c r="I336" s="116"/>
      <c r="J336" s="96"/>
    </row>
    <row r="337" spans="1:10" s="5" customFormat="1" ht="15">
      <c r="A337" s="51" t="s">
        <v>405</v>
      </c>
      <c r="B337" s="8" t="s">
        <v>52</v>
      </c>
      <c r="C337" s="8" t="s">
        <v>24</v>
      </c>
      <c r="D337" s="8" t="s">
        <v>26</v>
      </c>
      <c r="E337" s="8" t="s">
        <v>189</v>
      </c>
      <c r="F337" s="8" t="s">
        <v>404</v>
      </c>
      <c r="G337" s="39">
        <f t="shared" si="25"/>
        <v>0</v>
      </c>
      <c r="H337" s="116">
        <v>7549.8</v>
      </c>
      <c r="I337" s="116">
        <v>7549.8</v>
      </c>
      <c r="J337" s="96"/>
    </row>
    <row r="338" spans="1:10" s="5" customFormat="1" ht="30">
      <c r="A338" s="51" t="s">
        <v>103</v>
      </c>
      <c r="B338" s="8" t="s">
        <v>52</v>
      </c>
      <c r="C338" s="8" t="s">
        <v>24</v>
      </c>
      <c r="D338" s="8" t="s">
        <v>26</v>
      </c>
      <c r="E338" s="8" t="s">
        <v>189</v>
      </c>
      <c r="F338" s="8" t="s">
        <v>101</v>
      </c>
      <c r="G338" s="39">
        <f t="shared" si="25"/>
        <v>-356.1379999999999</v>
      </c>
      <c r="H338" s="116">
        <f>1009.7-30-31.8-5.629-5-4.811-62.401-175.999-36.198-4.3</f>
        <v>653.5620000000001</v>
      </c>
      <c r="I338" s="116">
        <v>1009.7</v>
      </c>
      <c r="J338" s="96"/>
    </row>
    <row r="339" spans="1:10" s="5" customFormat="1" ht="15">
      <c r="A339" s="49" t="s">
        <v>104</v>
      </c>
      <c r="B339" s="8" t="s">
        <v>52</v>
      </c>
      <c r="C339" s="8" t="s">
        <v>24</v>
      </c>
      <c r="D339" s="8" t="s">
        <v>26</v>
      </c>
      <c r="E339" s="8" t="s">
        <v>189</v>
      </c>
      <c r="F339" s="62" t="s">
        <v>102</v>
      </c>
      <c r="G339" s="39">
        <f t="shared" si="25"/>
        <v>32.3</v>
      </c>
      <c r="H339" s="116">
        <v>32.3</v>
      </c>
      <c r="I339" s="116"/>
      <c r="J339" s="96"/>
    </row>
    <row r="340" spans="1:10" s="5" customFormat="1" ht="15">
      <c r="A340" s="49" t="s">
        <v>215</v>
      </c>
      <c r="B340" s="8" t="s">
        <v>52</v>
      </c>
      <c r="C340" s="8" t="s">
        <v>24</v>
      </c>
      <c r="D340" s="8" t="s">
        <v>26</v>
      </c>
      <c r="E340" s="8" t="s">
        <v>189</v>
      </c>
      <c r="F340" s="62" t="s">
        <v>213</v>
      </c>
      <c r="G340" s="39">
        <f t="shared" si="25"/>
        <v>150.632</v>
      </c>
      <c r="H340" s="116">
        <f>30+30+90.632</f>
        <v>150.632</v>
      </c>
      <c r="I340" s="116"/>
      <c r="J340" s="96"/>
    </row>
    <row r="341" spans="1:10" s="5" customFormat="1" ht="60">
      <c r="A341" s="49" t="s">
        <v>395</v>
      </c>
      <c r="B341" s="8" t="s">
        <v>52</v>
      </c>
      <c r="C341" s="8" t="s">
        <v>24</v>
      </c>
      <c r="D341" s="8" t="s">
        <v>26</v>
      </c>
      <c r="E341" s="8" t="s">
        <v>396</v>
      </c>
      <c r="F341" s="62"/>
      <c r="G341" s="39">
        <f t="shared" si="25"/>
        <v>-0.019999999999527063</v>
      </c>
      <c r="H341" s="116">
        <f>H342+H343</f>
        <v>7733.88</v>
      </c>
      <c r="I341" s="116">
        <f>I342+I343</f>
        <v>7733.9</v>
      </c>
      <c r="J341" s="96"/>
    </row>
    <row r="342" spans="1:10" s="5" customFormat="1" ht="15">
      <c r="A342" s="49" t="s">
        <v>201</v>
      </c>
      <c r="B342" s="8" t="s">
        <v>52</v>
      </c>
      <c r="C342" s="8" t="s">
        <v>24</v>
      </c>
      <c r="D342" s="8" t="s">
        <v>26</v>
      </c>
      <c r="E342" s="8" t="s">
        <v>396</v>
      </c>
      <c r="F342" s="62" t="s">
        <v>88</v>
      </c>
      <c r="G342" s="39">
        <f t="shared" si="25"/>
        <v>0</v>
      </c>
      <c r="H342" s="116">
        <v>5940</v>
      </c>
      <c r="I342" s="116">
        <v>5940</v>
      </c>
      <c r="J342" s="96"/>
    </row>
    <row r="343" spans="1:10" s="5" customFormat="1" ht="45" customHeight="1">
      <c r="A343" s="49" t="s">
        <v>397</v>
      </c>
      <c r="B343" s="8" t="s">
        <v>52</v>
      </c>
      <c r="C343" s="8" t="s">
        <v>24</v>
      </c>
      <c r="D343" s="8" t="s">
        <v>26</v>
      </c>
      <c r="E343" s="8" t="s">
        <v>396</v>
      </c>
      <c r="F343" s="62" t="s">
        <v>128</v>
      </c>
      <c r="G343" s="39">
        <f t="shared" si="25"/>
        <v>-0.01999999999998181</v>
      </c>
      <c r="H343" s="116">
        <f>1793.9-0.02</f>
        <v>1793.88</v>
      </c>
      <c r="I343" s="116">
        <v>1793.9</v>
      </c>
      <c r="J343" s="96"/>
    </row>
    <row r="344" spans="1:10" s="9" customFormat="1" ht="75" customHeight="1">
      <c r="A344" s="164" t="s">
        <v>278</v>
      </c>
      <c r="B344" s="18" t="s">
        <v>52</v>
      </c>
      <c r="C344" s="18" t="s">
        <v>24</v>
      </c>
      <c r="D344" s="18" t="s">
        <v>26</v>
      </c>
      <c r="E344" s="18" t="s">
        <v>190</v>
      </c>
      <c r="F344" s="18"/>
      <c r="G344" s="39">
        <f aca="true" t="shared" si="26" ref="G344:G367">H344-I344</f>
        <v>0</v>
      </c>
      <c r="H344" s="27">
        <f>H345+H349+H353</f>
        <v>66796.40000000001</v>
      </c>
      <c r="I344" s="27">
        <f>I345+I349+I353</f>
        <v>66796.40000000001</v>
      </c>
      <c r="J344" s="98"/>
    </row>
    <row r="345" spans="1:10" s="9" customFormat="1" ht="60">
      <c r="A345" s="49" t="s">
        <v>279</v>
      </c>
      <c r="B345" s="18" t="s">
        <v>52</v>
      </c>
      <c r="C345" s="18" t="s">
        <v>24</v>
      </c>
      <c r="D345" s="18" t="s">
        <v>26</v>
      </c>
      <c r="E345" s="18" t="s">
        <v>241</v>
      </c>
      <c r="F345" s="18"/>
      <c r="G345" s="39">
        <f t="shared" si="26"/>
        <v>0</v>
      </c>
      <c r="H345" s="27">
        <f>H347+H348+H346</f>
        <v>50549.3</v>
      </c>
      <c r="I345" s="27">
        <f>I347+I348+I346</f>
        <v>50549.3</v>
      </c>
      <c r="J345" s="98"/>
    </row>
    <row r="346" spans="1:10" s="9" customFormat="1" ht="15">
      <c r="A346" s="115" t="s">
        <v>201</v>
      </c>
      <c r="B346" s="18" t="s">
        <v>52</v>
      </c>
      <c r="C346" s="18" t="s">
        <v>24</v>
      </c>
      <c r="D346" s="18" t="s">
        <v>26</v>
      </c>
      <c r="E346" s="18" t="s">
        <v>241</v>
      </c>
      <c r="F346" s="18" t="s">
        <v>88</v>
      </c>
      <c r="G346" s="39">
        <f t="shared" si="26"/>
        <v>0</v>
      </c>
      <c r="H346" s="27">
        <v>38824.3</v>
      </c>
      <c r="I346" s="93">
        <v>38824.3</v>
      </c>
      <c r="J346" s="98"/>
    </row>
    <row r="347" spans="1:10" s="9" customFormat="1" ht="30" hidden="1">
      <c r="A347" s="115" t="s">
        <v>99</v>
      </c>
      <c r="B347" s="18" t="s">
        <v>52</v>
      </c>
      <c r="C347" s="18" t="s">
        <v>24</v>
      </c>
      <c r="D347" s="18" t="s">
        <v>26</v>
      </c>
      <c r="E347" s="18" t="s">
        <v>241</v>
      </c>
      <c r="F347" s="18" t="s">
        <v>98</v>
      </c>
      <c r="G347" s="39">
        <f t="shared" si="26"/>
        <v>0</v>
      </c>
      <c r="H347" s="27"/>
      <c r="I347" s="93"/>
      <c r="J347" s="98"/>
    </row>
    <row r="348" spans="1:10" s="9" customFormat="1" ht="46.5" customHeight="1">
      <c r="A348" s="115" t="s">
        <v>202</v>
      </c>
      <c r="B348" s="18" t="s">
        <v>52</v>
      </c>
      <c r="C348" s="18" t="s">
        <v>24</v>
      </c>
      <c r="D348" s="18" t="s">
        <v>26</v>
      </c>
      <c r="E348" s="18" t="s">
        <v>241</v>
      </c>
      <c r="F348" s="18" t="s">
        <v>128</v>
      </c>
      <c r="G348" s="39">
        <f t="shared" si="26"/>
        <v>0</v>
      </c>
      <c r="H348" s="27">
        <v>11725</v>
      </c>
      <c r="I348" s="93">
        <v>11725</v>
      </c>
      <c r="J348" s="98"/>
    </row>
    <row r="349" spans="1:10" s="9" customFormat="1" ht="72.75" customHeight="1">
      <c r="A349" s="156" t="s">
        <v>280</v>
      </c>
      <c r="B349" s="18" t="s">
        <v>52</v>
      </c>
      <c r="C349" s="18" t="s">
        <v>24</v>
      </c>
      <c r="D349" s="18" t="s">
        <v>26</v>
      </c>
      <c r="E349" s="18" t="s">
        <v>242</v>
      </c>
      <c r="F349" s="18"/>
      <c r="G349" s="39">
        <f t="shared" si="26"/>
        <v>0</v>
      </c>
      <c r="H349" s="27">
        <f>H350+H351+H352</f>
        <v>14138.9</v>
      </c>
      <c r="I349" s="27">
        <f>I350+I351+I352</f>
        <v>14138.9</v>
      </c>
      <c r="J349" s="98"/>
    </row>
    <row r="350" spans="1:10" s="9" customFormat="1" ht="15">
      <c r="A350" s="115" t="s">
        <v>201</v>
      </c>
      <c r="B350" s="18" t="s">
        <v>52</v>
      </c>
      <c r="C350" s="18" t="s">
        <v>24</v>
      </c>
      <c r="D350" s="18" t="s">
        <v>26</v>
      </c>
      <c r="E350" s="18" t="s">
        <v>242</v>
      </c>
      <c r="F350" s="18" t="s">
        <v>88</v>
      </c>
      <c r="G350" s="39">
        <f t="shared" si="26"/>
        <v>0</v>
      </c>
      <c r="H350" s="27">
        <v>10859.4</v>
      </c>
      <c r="I350" s="93">
        <v>10859.4</v>
      </c>
      <c r="J350" s="98"/>
    </row>
    <row r="351" spans="1:10" s="9" customFormat="1" ht="30" hidden="1">
      <c r="A351" s="115" t="s">
        <v>99</v>
      </c>
      <c r="B351" s="18" t="s">
        <v>52</v>
      </c>
      <c r="C351" s="18" t="s">
        <v>24</v>
      </c>
      <c r="D351" s="18" t="s">
        <v>26</v>
      </c>
      <c r="E351" s="18" t="s">
        <v>242</v>
      </c>
      <c r="F351" s="18" t="s">
        <v>98</v>
      </c>
      <c r="G351" s="39">
        <f t="shared" si="26"/>
        <v>0</v>
      </c>
      <c r="H351" s="27"/>
      <c r="I351" s="93"/>
      <c r="J351" s="98"/>
    </row>
    <row r="352" spans="1:10" s="9" customFormat="1" ht="34.5" customHeight="1">
      <c r="A352" s="115" t="s">
        <v>202</v>
      </c>
      <c r="B352" s="18" t="s">
        <v>52</v>
      </c>
      <c r="C352" s="18" t="s">
        <v>24</v>
      </c>
      <c r="D352" s="18" t="s">
        <v>26</v>
      </c>
      <c r="E352" s="18" t="s">
        <v>242</v>
      </c>
      <c r="F352" s="18" t="s">
        <v>128</v>
      </c>
      <c r="G352" s="39">
        <f t="shared" si="26"/>
        <v>0</v>
      </c>
      <c r="H352" s="27">
        <v>3279.5</v>
      </c>
      <c r="I352" s="93">
        <v>3279.5</v>
      </c>
      <c r="J352" s="98"/>
    </row>
    <row r="353" spans="1:10" s="9" customFormat="1" ht="59.25" customHeight="1">
      <c r="A353" s="156" t="s">
        <v>281</v>
      </c>
      <c r="B353" s="18" t="s">
        <v>52</v>
      </c>
      <c r="C353" s="18" t="s">
        <v>24</v>
      </c>
      <c r="D353" s="18" t="s">
        <v>26</v>
      </c>
      <c r="E353" s="18" t="s">
        <v>243</v>
      </c>
      <c r="F353" s="18"/>
      <c r="G353" s="39">
        <f t="shared" si="26"/>
        <v>0</v>
      </c>
      <c r="H353" s="27">
        <f>H354</f>
        <v>2108.2</v>
      </c>
      <c r="I353" s="27">
        <f>I354</f>
        <v>2108.2</v>
      </c>
      <c r="J353" s="98"/>
    </row>
    <row r="354" spans="1:10" s="9" customFormat="1" ht="46.5" customHeight="1">
      <c r="A354" s="51" t="s">
        <v>82</v>
      </c>
      <c r="B354" s="18" t="s">
        <v>52</v>
      </c>
      <c r="C354" s="18" t="s">
        <v>24</v>
      </c>
      <c r="D354" s="18" t="s">
        <v>26</v>
      </c>
      <c r="E354" s="18" t="s">
        <v>243</v>
      </c>
      <c r="F354" s="18" t="s">
        <v>81</v>
      </c>
      <c r="G354" s="39">
        <f t="shared" si="26"/>
        <v>0</v>
      </c>
      <c r="H354" s="27">
        <v>2108.2</v>
      </c>
      <c r="I354" s="93">
        <v>2108.2</v>
      </c>
      <c r="J354" s="98"/>
    </row>
    <row r="355" spans="1:10" s="9" customFormat="1" ht="46.5" customHeight="1" hidden="1">
      <c r="A355" s="115" t="s">
        <v>382</v>
      </c>
      <c r="B355" s="18" t="s">
        <v>52</v>
      </c>
      <c r="C355" s="18" t="s">
        <v>24</v>
      </c>
      <c r="D355" s="18" t="s">
        <v>26</v>
      </c>
      <c r="E355" s="18" t="s">
        <v>390</v>
      </c>
      <c r="F355" s="18"/>
      <c r="G355" s="39">
        <f t="shared" si="26"/>
        <v>0</v>
      </c>
      <c r="H355" s="27">
        <f>H356</f>
        <v>0</v>
      </c>
      <c r="I355" s="27">
        <f>I356</f>
        <v>0</v>
      </c>
      <c r="J355" s="98"/>
    </row>
    <row r="356" spans="1:10" s="9" customFormat="1" ht="46.5" customHeight="1" hidden="1">
      <c r="A356" s="115" t="s">
        <v>82</v>
      </c>
      <c r="B356" s="18" t="s">
        <v>52</v>
      </c>
      <c r="C356" s="18" t="s">
        <v>24</v>
      </c>
      <c r="D356" s="18" t="s">
        <v>26</v>
      </c>
      <c r="E356" s="18" t="s">
        <v>390</v>
      </c>
      <c r="F356" s="18" t="s">
        <v>81</v>
      </c>
      <c r="G356" s="39">
        <f t="shared" si="26"/>
        <v>0</v>
      </c>
      <c r="H356" s="27"/>
      <c r="I356" s="93"/>
      <c r="J356" s="98"/>
    </row>
    <row r="357" spans="1:10" s="9" customFormat="1" ht="30" hidden="1">
      <c r="A357" s="51" t="s">
        <v>440</v>
      </c>
      <c r="B357" s="18" t="s">
        <v>52</v>
      </c>
      <c r="C357" s="18" t="s">
        <v>24</v>
      </c>
      <c r="D357" s="18" t="s">
        <v>26</v>
      </c>
      <c r="E357" s="18" t="s">
        <v>437</v>
      </c>
      <c r="F357" s="18"/>
      <c r="G357" s="39">
        <f>H357-I357</f>
        <v>0</v>
      </c>
      <c r="H357" s="27">
        <f>H358+H359</f>
        <v>0</v>
      </c>
      <c r="I357" s="27">
        <f>I358+I359</f>
        <v>0</v>
      </c>
      <c r="J357" s="98"/>
    </row>
    <row r="358" spans="1:10" s="9" customFormat="1" ht="46.5" customHeight="1" hidden="1">
      <c r="A358" s="51" t="s">
        <v>441</v>
      </c>
      <c r="B358" s="18" t="s">
        <v>52</v>
      </c>
      <c r="C358" s="18" t="s">
        <v>24</v>
      </c>
      <c r="D358" s="18" t="s">
        <v>26</v>
      </c>
      <c r="E358" s="18" t="s">
        <v>438</v>
      </c>
      <c r="F358" s="18" t="s">
        <v>81</v>
      </c>
      <c r="G358" s="39">
        <f t="shared" si="26"/>
        <v>0</v>
      </c>
      <c r="H358" s="27"/>
      <c r="I358" s="93"/>
      <c r="J358" s="98"/>
    </row>
    <row r="359" spans="1:10" s="9" customFormat="1" ht="46.5" customHeight="1" hidden="1">
      <c r="A359" s="51" t="s">
        <v>442</v>
      </c>
      <c r="B359" s="18" t="s">
        <v>52</v>
      </c>
      <c r="C359" s="18" t="s">
        <v>24</v>
      </c>
      <c r="D359" s="18" t="s">
        <v>26</v>
      </c>
      <c r="E359" s="18" t="s">
        <v>439</v>
      </c>
      <c r="F359" s="18" t="s">
        <v>81</v>
      </c>
      <c r="G359" s="39">
        <f t="shared" si="26"/>
        <v>0</v>
      </c>
      <c r="H359" s="27"/>
      <c r="I359" s="93"/>
      <c r="J359" s="98"/>
    </row>
    <row r="360" spans="1:10" s="9" customFormat="1" ht="46.5" customHeight="1">
      <c r="A360" s="51" t="s">
        <v>384</v>
      </c>
      <c r="B360" s="8" t="s">
        <v>52</v>
      </c>
      <c r="C360" s="8" t="s">
        <v>24</v>
      </c>
      <c r="D360" s="8" t="s">
        <v>26</v>
      </c>
      <c r="E360" s="8" t="s">
        <v>385</v>
      </c>
      <c r="F360" s="8"/>
      <c r="G360" s="39">
        <f t="shared" si="26"/>
        <v>0</v>
      </c>
      <c r="H360" s="27">
        <f>H361</f>
        <v>1000</v>
      </c>
      <c r="I360" s="27">
        <f>I361</f>
        <v>1000</v>
      </c>
      <c r="J360" s="98"/>
    </row>
    <row r="361" spans="1:10" s="9" customFormat="1" ht="46.5" customHeight="1">
      <c r="A361" s="51" t="s">
        <v>82</v>
      </c>
      <c r="B361" s="8" t="s">
        <v>52</v>
      </c>
      <c r="C361" s="8" t="s">
        <v>24</v>
      </c>
      <c r="D361" s="8" t="s">
        <v>26</v>
      </c>
      <c r="E361" s="8" t="s">
        <v>385</v>
      </c>
      <c r="F361" s="8" t="s">
        <v>81</v>
      </c>
      <c r="G361" s="39">
        <f t="shared" si="26"/>
        <v>0</v>
      </c>
      <c r="H361" s="27">
        <v>1000</v>
      </c>
      <c r="I361" s="93">
        <v>1000</v>
      </c>
      <c r="J361" s="98"/>
    </row>
    <row r="362" spans="1:10" s="9" customFormat="1" ht="46.5" customHeight="1">
      <c r="A362" s="51" t="s">
        <v>386</v>
      </c>
      <c r="B362" s="8" t="s">
        <v>52</v>
      </c>
      <c r="C362" s="8" t="s">
        <v>24</v>
      </c>
      <c r="D362" s="8" t="s">
        <v>26</v>
      </c>
      <c r="E362" s="8" t="s">
        <v>387</v>
      </c>
      <c r="F362" s="8"/>
      <c r="G362" s="39">
        <f t="shared" si="26"/>
        <v>0</v>
      </c>
      <c r="H362" s="27">
        <f>H363</f>
        <v>5000</v>
      </c>
      <c r="I362" s="27">
        <f>I363</f>
        <v>5000</v>
      </c>
      <c r="J362" s="98"/>
    </row>
    <row r="363" spans="1:10" s="9" customFormat="1" ht="46.5" customHeight="1">
      <c r="A363" s="51" t="s">
        <v>82</v>
      </c>
      <c r="B363" s="8" t="s">
        <v>52</v>
      </c>
      <c r="C363" s="8" t="s">
        <v>24</v>
      </c>
      <c r="D363" s="8" t="s">
        <v>26</v>
      </c>
      <c r="E363" s="8" t="s">
        <v>387</v>
      </c>
      <c r="F363" s="8" t="s">
        <v>81</v>
      </c>
      <c r="G363" s="39">
        <f t="shared" si="26"/>
        <v>0</v>
      </c>
      <c r="H363" s="27">
        <v>5000</v>
      </c>
      <c r="I363" s="93">
        <v>5000</v>
      </c>
      <c r="J363" s="98"/>
    </row>
    <row r="364" spans="1:10" s="9" customFormat="1" ht="46.5" customHeight="1">
      <c r="A364" s="51" t="s">
        <v>388</v>
      </c>
      <c r="B364" s="8" t="s">
        <v>52</v>
      </c>
      <c r="C364" s="8" t="s">
        <v>24</v>
      </c>
      <c r="D364" s="8" t="s">
        <v>26</v>
      </c>
      <c r="E364" s="8" t="s">
        <v>389</v>
      </c>
      <c r="F364" s="8"/>
      <c r="G364" s="39">
        <f t="shared" si="26"/>
        <v>0</v>
      </c>
      <c r="H364" s="27">
        <f>H365</f>
        <v>1000</v>
      </c>
      <c r="I364" s="27">
        <f>I365</f>
        <v>1000</v>
      </c>
      <c r="J364" s="98"/>
    </row>
    <row r="365" spans="1:10" s="9" customFormat="1" ht="51.75" customHeight="1">
      <c r="A365" s="51" t="s">
        <v>82</v>
      </c>
      <c r="B365" s="8" t="s">
        <v>52</v>
      </c>
      <c r="C365" s="8" t="s">
        <v>24</v>
      </c>
      <c r="D365" s="8" t="s">
        <v>26</v>
      </c>
      <c r="E365" s="8" t="s">
        <v>389</v>
      </c>
      <c r="F365" s="8" t="s">
        <v>81</v>
      </c>
      <c r="G365" s="39">
        <f t="shared" si="26"/>
        <v>0</v>
      </c>
      <c r="H365" s="27">
        <v>1000</v>
      </c>
      <c r="I365" s="93">
        <v>1000</v>
      </c>
      <c r="J365" s="98"/>
    </row>
    <row r="366" spans="1:10" s="9" customFormat="1" ht="51.75" customHeight="1" hidden="1">
      <c r="A366" s="51" t="s">
        <v>403</v>
      </c>
      <c r="B366" s="8" t="s">
        <v>52</v>
      </c>
      <c r="C366" s="8" t="s">
        <v>24</v>
      </c>
      <c r="D366" s="8" t="s">
        <v>26</v>
      </c>
      <c r="E366" s="8" t="s">
        <v>402</v>
      </c>
      <c r="F366" s="8"/>
      <c r="G366" s="39">
        <f t="shared" si="26"/>
        <v>0</v>
      </c>
      <c r="H366" s="27">
        <f>H367</f>
        <v>0</v>
      </c>
      <c r="I366" s="27">
        <f>I367</f>
        <v>0</v>
      </c>
      <c r="J366" s="98"/>
    </row>
    <row r="367" spans="1:10" s="9" customFormat="1" ht="51.75" customHeight="1" hidden="1">
      <c r="A367" s="51" t="s">
        <v>82</v>
      </c>
      <c r="B367" s="8" t="s">
        <v>52</v>
      </c>
      <c r="C367" s="8" t="s">
        <v>24</v>
      </c>
      <c r="D367" s="8" t="s">
        <v>26</v>
      </c>
      <c r="E367" s="8" t="s">
        <v>402</v>
      </c>
      <c r="F367" s="8" t="s">
        <v>81</v>
      </c>
      <c r="G367" s="39">
        <f t="shared" si="26"/>
        <v>0</v>
      </c>
      <c r="H367" s="27">
        <f>585.4-585.4</f>
        <v>0</v>
      </c>
      <c r="I367" s="93"/>
      <c r="J367" s="98"/>
    </row>
    <row r="368" spans="1:10" s="5" customFormat="1" ht="30">
      <c r="A368" s="71" t="s">
        <v>87</v>
      </c>
      <c r="B368" s="8" t="s">
        <v>52</v>
      </c>
      <c r="C368" s="8" t="s">
        <v>24</v>
      </c>
      <c r="D368" s="8" t="s">
        <v>26</v>
      </c>
      <c r="E368" s="8" t="s">
        <v>135</v>
      </c>
      <c r="F368" s="62"/>
      <c r="G368" s="39">
        <f aca="true" t="shared" si="27" ref="G368:G420">H368-I368</f>
        <v>0</v>
      </c>
      <c r="H368" s="26">
        <f>H373+H369+H371</f>
        <v>5411.6</v>
      </c>
      <c r="I368" s="26">
        <f>I373+I369+I371</f>
        <v>5411.6</v>
      </c>
      <c r="J368" s="96"/>
    </row>
    <row r="369" spans="1:10" s="9" customFormat="1" ht="48.75" customHeight="1">
      <c r="A369" s="49" t="s">
        <v>282</v>
      </c>
      <c r="B369" s="18" t="s">
        <v>52</v>
      </c>
      <c r="C369" s="18" t="s">
        <v>24</v>
      </c>
      <c r="D369" s="18" t="s">
        <v>26</v>
      </c>
      <c r="E369" s="18" t="s">
        <v>193</v>
      </c>
      <c r="F369" s="18"/>
      <c r="G369" s="39">
        <f t="shared" si="27"/>
        <v>0</v>
      </c>
      <c r="H369" s="27">
        <f>H370</f>
        <v>3766.1</v>
      </c>
      <c r="I369" s="27">
        <f>I370</f>
        <v>3766.1</v>
      </c>
      <c r="J369" s="98"/>
    </row>
    <row r="370" spans="1:10" s="9" customFormat="1" ht="30">
      <c r="A370" s="115" t="s">
        <v>225</v>
      </c>
      <c r="B370" s="18" t="s">
        <v>52</v>
      </c>
      <c r="C370" s="18" t="s">
        <v>24</v>
      </c>
      <c r="D370" s="18" t="s">
        <v>26</v>
      </c>
      <c r="E370" s="18" t="s">
        <v>193</v>
      </c>
      <c r="F370" s="18" t="s">
        <v>81</v>
      </c>
      <c r="G370" s="39">
        <f t="shared" si="27"/>
        <v>0</v>
      </c>
      <c r="H370" s="27">
        <v>3766.1</v>
      </c>
      <c r="I370" s="93">
        <v>3766.1</v>
      </c>
      <c r="J370" s="98"/>
    </row>
    <row r="371" spans="1:11" s="5" customFormat="1" ht="45" customHeight="1">
      <c r="A371" s="51" t="s">
        <v>466</v>
      </c>
      <c r="B371" s="14" t="s">
        <v>52</v>
      </c>
      <c r="C371" s="14" t="s">
        <v>24</v>
      </c>
      <c r="D371" s="14" t="s">
        <v>26</v>
      </c>
      <c r="E371" s="14" t="s">
        <v>165</v>
      </c>
      <c r="F371" s="14"/>
      <c r="G371" s="39">
        <f t="shared" si="27"/>
        <v>0</v>
      </c>
      <c r="H371" s="27">
        <f>H372</f>
        <v>1600</v>
      </c>
      <c r="I371" s="93">
        <f>I372</f>
        <v>1600</v>
      </c>
      <c r="J371" s="96"/>
      <c r="K371" s="28"/>
    </row>
    <row r="372" spans="1:11" s="5" customFormat="1" ht="15">
      <c r="A372" s="51" t="s">
        <v>15</v>
      </c>
      <c r="B372" s="14" t="s">
        <v>52</v>
      </c>
      <c r="C372" s="14" t="s">
        <v>24</v>
      </c>
      <c r="D372" s="14" t="s">
        <v>26</v>
      </c>
      <c r="E372" s="14" t="s">
        <v>165</v>
      </c>
      <c r="F372" s="14" t="s">
        <v>91</v>
      </c>
      <c r="G372" s="39">
        <f t="shared" si="27"/>
        <v>0</v>
      </c>
      <c r="H372" s="27">
        <v>1600</v>
      </c>
      <c r="I372" s="93">
        <v>1600</v>
      </c>
      <c r="J372" s="96"/>
      <c r="K372" s="28"/>
    </row>
    <row r="373" spans="1:10" s="5" customFormat="1" ht="75">
      <c r="A373" s="49" t="s">
        <v>284</v>
      </c>
      <c r="B373" s="8" t="s">
        <v>52</v>
      </c>
      <c r="C373" s="8" t="s">
        <v>24</v>
      </c>
      <c r="D373" s="8" t="s">
        <v>26</v>
      </c>
      <c r="E373" s="8" t="s">
        <v>209</v>
      </c>
      <c r="F373" s="8"/>
      <c r="G373" s="39">
        <f t="shared" si="27"/>
        <v>0</v>
      </c>
      <c r="H373" s="26">
        <f>H375+H374</f>
        <v>45.5</v>
      </c>
      <c r="I373" s="26">
        <f>I375+I374</f>
        <v>45.5</v>
      </c>
      <c r="J373" s="96"/>
    </row>
    <row r="374" spans="1:10" s="5" customFormat="1" ht="15">
      <c r="A374" s="49" t="s">
        <v>201</v>
      </c>
      <c r="B374" s="8" t="s">
        <v>52</v>
      </c>
      <c r="C374" s="8" t="s">
        <v>24</v>
      </c>
      <c r="D374" s="8" t="s">
        <v>26</v>
      </c>
      <c r="E374" s="8" t="s">
        <v>209</v>
      </c>
      <c r="F374" s="8" t="s">
        <v>88</v>
      </c>
      <c r="G374" s="39">
        <f t="shared" si="27"/>
        <v>0</v>
      </c>
      <c r="H374" s="26">
        <v>31.8</v>
      </c>
      <c r="I374" s="90">
        <v>31.8</v>
      </c>
      <c r="J374" s="96"/>
    </row>
    <row r="375" spans="1:10" s="5" customFormat="1" ht="45" customHeight="1">
      <c r="A375" s="115" t="s">
        <v>202</v>
      </c>
      <c r="B375" s="8" t="s">
        <v>52</v>
      </c>
      <c r="C375" s="8" t="s">
        <v>24</v>
      </c>
      <c r="D375" s="8" t="s">
        <v>26</v>
      </c>
      <c r="E375" s="8" t="s">
        <v>209</v>
      </c>
      <c r="F375" s="8" t="s">
        <v>128</v>
      </c>
      <c r="G375" s="39">
        <f t="shared" si="27"/>
        <v>0</v>
      </c>
      <c r="H375" s="26">
        <v>13.7</v>
      </c>
      <c r="I375" s="90">
        <v>13.7</v>
      </c>
      <c r="J375" s="96"/>
    </row>
    <row r="376" spans="1:11" s="5" customFormat="1" ht="15">
      <c r="A376" s="50" t="s">
        <v>219</v>
      </c>
      <c r="B376" s="7" t="s">
        <v>52</v>
      </c>
      <c r="C376" s="7" t="s">
        <v>24</v>
      </c>
      <c r="D376" s="7" t="s">
        <v>22</v>
      </c>
      <c r="E376" s="14"/>
      <c r="F376" s="14"/>
      <c r="G376" s="39">
        <f t="shared" si="27"/>
        <v>217.86799999999857</v>
      </c>
      <c r="H376" s="24">
        <f>H388+H392+H401+H410+H427+H377</f>
        <v>10749.068</v>
      </c>
      <c r="I376" s="24">
        <f>I388+I392+I401+I410+I427+I377</f>
        <v>10531.2</v>
      </c>
      <c r="J376" s="105"/>
      <c r="K376" s="28"/>
    </row>
    <row r="377" spans="1:11" s="5" customFormat="1" ht="57">
      <c r="A377" s="112" t="s">
        <v>362</v>
      </c>
      <c r="B377" s="7" t="s">
        <v>52</v>
      </c>
      <c r="C377" s="7" t="s">
        <v>24</v>
      </c>
      <c r="D377" s="7" t="s">
        <v>22</v>
      </c>
      <c r="E377" s="7" t="s">
        <v>363</v>
      </c>
      <c r="F377" s="7"/>
      <c r="G377" s="39">
        <f t="shared" si="27"/>
        <v>0</v>
      </c>
      <c r="H377" s="27">
        <f>H378+H380+H382+H384+H386</f>
        <v>42</v>
      </c>
      <c r="I377" s="27">
        <f>I378+I380+I382+I384+I386</f>
        <v>42</v>
      </c>
      <c r="J377" s="105"/>
      <c r="K377" s="28"/>
    </row>
    <row r="378" spans="1:11" s="5" customFormat="1" ht="30">
      <c r="A378" s="51" t="s">
        <v>364</v>
      </c>
      <c r="B378" s="18" t="s">
        <v>52</v>
      </c>
      <c r="C378" s="18" t="s">
        <v>24</v>
      </c>
      <c r="D378" s="18" t="s">
        <v>22</v>
      </c>
      <c r="E378" s="18" t="s">
        <v>365</v>
      </c>
      <c r="F378" s="18"/>
      <c r="G378" s="39">
        <f t="shared" si="27"/>
        <v>0</v>
      </c>
      <c r="H378" s="27">
        <f>H379</f>
        <v>30</v>
      </c>
      <c r="I378" s="27">
        <f>I379</f>
        <v>30</v>
      </c>
      <c r="J378" s="105"/>
      <c r="K378" s="28"/>
    </row>
    <row r="379" spans="1:11" s="5" customFormat="1" ht="45">
      <c r="A379" s="51" t="s">
        <v>82</v>
      </c>
      <c r="B379" s="18" t="s">
        <v>52</v>
      </c>
      <c r="C379" s="18" t="s">
        <v>24</v>
      </c>
      <c r="D379" s="18" t="s">
        <v>22</v>
      </c>
      <c r="E379" s="18" t="s">
        <v>365</v>
      </c>
      <c r="F379" s="18" t="s">
        <v>81</v>
      </c>
      <c r="G379" s="39">
        <f t="shared" si="27"/>
        <v>0</v>
      </c>
      <c r="H379" s="27">
        <v>30</v>
      </c>
      <c r="I379" s="93">
        <v>30</v>
      </c>
      <c r="J379" s="105"/>
      <c r="K379" s="28"/>
    </row>
    <row r="380" spans="1:11" s="5" customFormat="1" ht="30">
      <c r="A380" s="51" t="s">
        <v>371</v>
      </c>
      <c r="B380" s="18" t="s">
        <v>52</v>
      </c>
      <c r="C380" s="18" t="s">
        <v>24</v>
      </c>
      <c r="D380" s="18" t="s">
        <v>22</v>
      </c>
      <c r="E380" s="18" t="s">
        <v>366</v>
      </c>
      <c r="F380" s="18"/>
      <c r="G380" s="39">
        <f t="shared" si="27"/>
        <v>0</v>
      </c>
      <c r="H380" s="27">
        <f>H381</f>
        <v>12</v>
      </c>
      <c r="I380" s="27">
        <f>I381</f>
        <v>12</v>
      </c>
      <c r="J380" s="105"/>
      <c r="K380" s="28"/>
    </row>
    <row r="381" spans="1:11" s="5" customFormat="1" ht="45">
      <c r="A381" s="51" t="s">
        <v>82</v>
      </c>
      <c r="B381" s="18" t="s">
        <v>52</v>
      </c>
      <c r="C381" s="18" t="s">
        <v>24</v>
      </c>
      <c r="D381" s="18" t="s">
        <v>22</v>
      </c>
      <c r="E381" s="18" t="s">
        <v>366</v>
      </c>
      <c r="F381" s="18" t="s">
        <v>81</v>
      </c>
      <c r="G381" s="39">
        <f t="shared" si="27"/>
        <v>0</v>
      </c>
      <c r="H381" s="27">
        <v>12</v>
      </c>
      <c r="I381" s="93">
        <v>12</v>
      </c>
      <c r="J381" s="105"/>
      <c r="K381" s="28"/>
    </row>
    <row r="382" spans="1:11" s="5" customFormat="1" ht="30" hidden="1">
      <c r="A382" s="51" t="s">
        <v>373</v>
      </c>
      <c r="B382" s="18" t="s">
        <v>52</v>
      </c>
      <c r="C382" s="18" t="s">
        <v>24</v>
      </c>
      <c r="D382" s="18" t="s">
        <v>22</v>
      </c>
      <c r="E382" s="18" t="s">
        <v>367</v>
      </c>
      <c r="F382" s="18"/>
      <c r="G382" s="39">
        <f>G383</f>
        <v>0</v>
      </c>
      <c r="H382" s="39">
        <f>H383</f>
        <v>0</v>
      </c>
      <c r="I382" s="39">
        <f>I383</f>
        <v>0</v>
      </c>
      <c r="J382" s="105"/>
      <c r="K382" s="28"/>
    </row>
    <row r="383" spans="1:11" s="5" customFormat="1" ht="45" hidden="1">
      <c r="A383" s="51" t="s">
        <v>82</v>
      </c>
      <c r="B383" s="18" t="s">
        <v>52</v>
      </c>
      <c r="C383" s="18" t="s">
        <v>24</v>
      </c>
      <c r="D383" s="18" t="s">
        <v>22</v>
      </c>
      <c r="E383" s="18" t="s">
        <v>367</v>
      </c>
      <c r="F383" s="18" t="s">
        <v>81</v>
      </c>
      <c r="G383" s="39">
        <f t="shared" si="27"/>
        <v>0</v>
      </c>
      <c r="H383" s="27">
        <v>0</v>
      </c>
      <c r="I383" s="93"/>
      <c r="J383" s="105"/>
      <c r="K383" s="28"/>
    </row>
    <row r="384" spans="1:11" s="5" customFormat="1" ht="45" hidden="1">
      <c r="A384" s="51" t="s">
        <v>374</v>
      </c>
      <c r="B384" s="18" t="s">
        <v>52</v>
      </c>
      <c r="C384" s="18" t="s">
        <v>24</v>
      </c>
      <c r="D384" s="18" t="s">
        <v>22</v>
      </c>
      <c r="E384" s="18" t="s">
        <v>368</v>
      </c>
      <c r="F384" s="18"/>
      <c r="G384" s="39">
        <f t="shared" si="27"/>
        <v>0</v>
      </c>
      <c r="H384" s="27">
        <f>H385</f>
        <v>0</v>
      </c>
      <c r="I384" s="27">
        <f>I385</f>
        <v>0</v>
      </c>
      <c r="J384" s="105"/>
      <c r="K384" s="28"/>
    </row>
    <row r="385" spans="1:11" s="5" customFormat="1" ht="45" hidden="1">
      <c r="A385" s="51" t="s">
        <v>82</v>
      </c>
      <c r="B385" s="18" t="s">
        <v>52</v>
      </c>
      <c r="C385" s="18" t="s">
        <v>24</v>
      </c>
      <c r="D385" s="18" t="s">
        <v>22</v>
      </c>
      <c r="E385" s="18" t="s">
        <v>368</v>
      </c>
      <c r="F385" s="18" t="s">
        <v>81</v>
      </c>
      <c r="G385" s="39">
        <f t="shared" si="27"/>
        <v>0</v>
      </c>
      <c r="H385" s="27"/>
      <c r="I385" s="93"/>
      <c r="J385" s="105"/>
      <c r="K385" s="28"/>
    </row>
    <row r="386" spans="1:11" s="5" customFormat="1" ht="30" hidden="1">
      <c r="A386" s="51" t="s">
        <v>375</v>
      </c>
      <c r="B386" s="18" t="s">
        <v>52</v>
      </c>
      <c r="C386" s="18" t="s">
        <v>24</v>
      </c>
      <c r="D386" s="18" t="s">
        <v>22</v>
      </c>
      <c r="E386" s="18" t="s">
        <v>369</v>
      </c>
      <c r="F386" s="18"/>
      <c r="G386" s="39">
        <f t="shared" si="27"/>
        <v>0</v>
      </c>
      <c r="H386" s="27">
        <f>H387</f>
        <v>0</v>
      </c>
      <c r="I386" s="27">
        <f>I387</f>
        <v>0</v>
      </c>
      <c r="J386" s="105"/>
      <c r="K386" s="28"/>
    </row>
    <row r="387" spans="1:11" s="5" customFormat="1" ht="45" hidden="1">
      <c r="A387" s="51" t="s">
        <v>82</v>
      </c>
      <c r="B387" s="18" t="s">
        <v>52</v>
      </c>
      <c r="C387" s="18" t="s">
        <v>24</v>
      </c>
      <c r="D387" s="18" t="s">
        <v>22</v>
      </c>
      <c r="E387" s="18" t="s">
        <v>369</v>
      </c>
      <c r="F387" s="18" t="s">
        <v>81</v>
      </c>
      <c r="G387" s="39">
        <f t="shared" si="27"/>
        <v>0</v>
      </c>
      <c r="H387" s="27">
        <f>3-3</f>
        <v>0</v>
      </c>
      <c r="I387" s="93">
        <v>0</v>
      </c>
      <c r="J387" s="105"/>
      <c r="K387" s="28"/>
    </row>
    <row r="388" spans="1:10" s="5" customFormat="1" ht="99.75">
      <c r="A388" s="117" t="s">
        <v>301</v>
      </c>
      <c r="B388" s="8" t="s">
        <v>52</v>
      </c>
      <c r="C388" s="8" t="s">
        <v>24</v>
      </c>
      <c r="D388" s="8" t="s">
        <v>22</v>
      </c>
      <c r="E388" s="8" t="s">
        <v>163</v>
      </c>
      <c r="F388" s="8"/>
      <c r="G388" s="39">
        <f t="shared" si="27"/>
        <v>0</v>
      </c>
      <c r="H388" s="27">
        <f>H389</f>
        <v>2958.3</v>
      </c>
      <c r="I388" s="93">
        <f>I389</f>
        <v>2958.3</v>
      </c>
      <c r="J388" s="95"/>
    </row>
    <row r="389" spans="1:10" s="5" customFormat="1" ht="18" customHeight="1">
      <c r="A389" s="49" t="s">
        <v>119</v>
      </c>
      <c r="B389" s="8" t="s">
        <v>52</v>
      </c>
      <c r="C389" s="8" t="s">
        <v>24</v>
      </c>
      <c r="D389" s="8" t="s">
        <v>22</v>
      </c>
      <c r="E389" s="8" t="s">
        <v>164</v>
      </c>
      <c r="F389" s="8"/>
      <c r="G389" s="39">
        <f t="shared" si="27"/>
        <v>0</v>
      </c>
      <c r="H389" s="26">
        <f>H390+H391</f>
        <v>2958.3</v>
      </c>
      <c r="I389" s="26">
        <f>I390+I391</f>
        <v>2958.3</v>
      </c>
      <c r="J389" s="95"/>
    </row>
    <row r="390" spans="1:10" s="5" customFormat="1" ht="45" customHeight="1">
      <c r="A390" s="76" t="s">
        <v>89</v>
      </c>
      <c r="B390" s="8" t="s">
        <v>52</v>
      </c>
      <c r="C390" s="8" t="s">
        <v>24</v>
      </c>
      <c r="D390" s="8" t="s">
        <v>22</v>
      </c>
      <c r="E390" s="8" t="s">
        <v>164</v>
      </c>
      <c r="F390" s="8" t="s">
        <v>65</v>
      </c>
      <c r="G390" s="39">
        <f t="shared" si="27"/>
        <v>0</v>
      </c>
      <c r="H390" s="26">
        <v>2958.3</v>
      </c>
      <c r="I390" s="90">
        <v>2958.3</v>
      </c>
      <c r="J390" s="96"/>
    </row>
    <row r="391" spans="1:10" s="5" customFormat="1" ht="15" hidden="1">
      <c r="A391" s="76" t="s">
        <v>68</v>
      </c>
      <c r="B391" s="8" t="s">
        <v>52</v>
      </c>
      <c r="C391" s="8" t="s">
        <v>24</v>
      </c>
      <c r="D391" s="8" t="s">
        <v>22</v>
      </c>
      <c r="E391" s="8" t="s">
        <v>164</v>
      </c>
      <c r="F391" s="14" t="s">
        <v>67</v>
      </c>
      <c r="G391" s="39">
        <f t="shared" si="27"/>
        <v>0</v>
      </c>
      <c r="H391" s="26"/>
      <c r="I391" s="90"/>
      <c r="J391" s="96"/>
    </row>
    <row r="392" spans="1:10" s="16" customFormat="1" ht="44.25" customHeight="1" hidden="1">
      <c r="A392" s="112" t="s">
        <v>305</v>
      </c>
      <c r="B392" s="8" t="s">
        <v>52</v>
      </c>
      <c r="C392" s="8" t="s">
        <v>24</v>
      </c>
      <c r="D392" s="8" t="s">
        <v>22</v>
      </c>
      <c r="E392" s="8" t="s">
        <v>185</v>
      </c>
      <c r="F392" s="20"/>
      <c r="G392" s="39">
        <f t="shared" si="27"/>
        <v>0</v>
      </c>
      <c r="H392" s="27">
        <f>H397+H393</f>
        <v>0</v>
      </c>
      <c r="I392" s="27">
        <f>I397+I393</f>
        <v>0</v>
      </c>
      <c r="J392" s="141"/>
    </row>
    <row r="393" spans="1:10" s="16" customFormat="1" ht="28.5" hidden="1">
      <c r="A393" s="112" t="s">
        <v>447</v>
      </c>
      <c r="B393" s="8" t="s">
        <v>52</v>
      </c>
      <c r="C393" s="8" t="s">
        <v>24</v>
      </c>
      <c r="D393" s="8" t="s">
        <v>22</v>
      </c>
      <c r="E393" s="8" t="s">
        <v>186</v>
      </c>
      <c r="F393" s="20"/>
      <c r="G393" s="39"/>
      <c r="H393" s="27">
        <f>H394+H395+H396</f>
        <v>0</v>
      </c>
      <c r="I393" s="27">
        <f>I394+I395+I396</f>
        <v>0</v>
      </c>
      <c r="J393" s="141"/>
    </row>
    <row r="394" spans="1:10" s="16" customFormat="1" ht="15" hidden="1">
      <c r="A394" s="115" t="s">
        <v>201</v>
      </c>
      <c r="B394" s="8" t="s">
        <v>52</v>
      </c>
      <c r="C394" s="8" t="s">
        <v>24</v>
      </c>
      <c r="D394" s="8" t="s">
        <v>22</v>
      </c>
      <c r="E394" s="8" t="s">
        <v>186</v>
      </c>
      <c r="F394" s="18" t="s">
        <v>88</v>
      </c>
      <c r="G394" s="39"/>
      <c r="H394" s="27"/>
      <c r="I394" s="27"/>
      <c r="J394" s="141"/>
    </row>
    <row r="395" spans="1:10" s="16" customFormat="1" ht="44.25" customHeight="1" hidden="1">
      <c r="A395" s="115" t="s">
        <v>202</v>
      </c>
      <c r="B395" s="8" t="s">
        <v>52</v>
      </c>
      <c r="C395" s="8" t="s">
        <v>24</v>
      </c>
      <c r="D395" s="8" t="s">
        <v>22</v>
      </c>
      <c r="E395" s="8" t="s">
        <v>186</v>
      </c>
      <c r="F395" s="18" t="s">
        <v>128</v>
      </c>
      <c r="G395" s="39"/>
      <c r="H395" s="27"/>
      <c r="I395" s="27"/>
      <c r="J395" s="141"/>
    </row>
    <row r="396" spans="1:10" s="16" customFormat="1" ht="44.25" customHeight="1" hidden="1">
      <c r="A396" s="51" t="s">
        <v>82</v>
      </c>
      <c r="B396" s="8" t="s">
        <v>52</v>
      </c>
      <c r="C396" s="8" t="s">
        <v>24</v>
      </c>
      <c r="D396" s="8" t="s">
        <v>22</v>
      </c>
      <c r="E396" s="8" t="s">
        <v>186</v>
      </c>
      <c r="F396" s="18" t="s">
        <v>81</v>
      </c>
      <c r="G396" s="39"/>
      <c r="H396" s="27"/>
      <c r="I396" s="27"/>
      <c r="J396" s="141"/>
    </row>
    <row r="397" spans="1:10" s="16" customFormat="1" ht="30.75" customHeight="1" hidden="1">
      <c r="A397" s="165" t="s">
        <v>283</v>
      </c>
      <c r="B397" s="136" t="s">
        <v>52</v>
      </c>
      <c r="C397" s="136" t="s">
        <v>24</v>
      </c>
      <c r="D397" s="136" t="s">
        <v>22</v>
      </c>
      <c r="E397" s="136" t="s">
        <v>323</v>
      </c>
      <c r="F397" s="62"/>
      <c r="G397" s="39">
        <f t="shared" si="27"/>
        <v>0</v>
      </c>
      <c r="H397" s="27">
        <f>H400+H398+H399</f>
        <v>0</v>
      </c>
      <c r="I397" s="27">
        <f>I400+I398+I399</f>
        <v>0</v>
      </c>
      <c r="J397" s="141"/>
    </row>
    <row r="398" spans="1:10" s="16" customFormat="1" ht="14.25" customHeight="1" hidden="1">
      <c r="A398" s="115" t="s">
        <v>201</v>
      </c>
      <c r="B398" s="136" t="s">
        <v>52</v>
      </c>
      <c r="C398" s="136" t="s">
        <v>24</v>
      </c>
      <c r="D398" s="136" t="s">
        <v>22</v>
      </c>
      <c r="E398" s="136" t="s">
        <v>323</v>
      </c>
      <c r="F398" s="62" t="s">
        <v>88</v>
      </c>
      <c r="G398" s="39">
        <f t="shared" si="27"/>
        <v>0</v>
      </c>
      <c r="H398" s="27"/>
      <c r="I398" s="27"/>
      <c r="J398" s="141"/>
    </row>
    <row r="399" spans="1:10" s="16" customFormat="1" ht="48" customHeight="1" hidden="1">
      <c r="A399" s="115" t="s">
        <v>202</v>
      </c>
      <c r="B399" s="136" t="s">
        <v>52</v>
      </c>
      <c r="C399" s="136" t="s">
        <v>24</v>
      </c>
      <c r="D399" s="136" t="s">
        <v>22</v>
      </c>
      <c r="E399" s="136" t="s">
        <v>323</v>
      </c>
      <c r="F399" s="62" t="s">
        <v>128</v>
      </c>
      <c r="G399" s="39">
        <f t="shared" si="27"/>
        <v>0</v>
      </c>
      <c r="H399" s="27"/>
      <c r="I399" s="27"/>
      <c r="J399" s="141"/>
    </row>
    <row r="400" spans="1:10" s="16" customFormat="1" ht="45" hidden="1">
      <c r="A400" s="166" t="s">
        <v>82</v>
      </c>
      <c r="B400" s="136" t="s">
        <v>52</v>
      </c>
      <c r="C400" s="136" t="s">
        <v>24</v>
      </c>
      <c r="D400" s="136" t="s">
        <v>22</v>
      </c>
      <c r="E400" s="136" t="s">
        <v>323</v>
      </c>
      <c r="F400" s="62" t="s">
        <v>81</v>
      </c>
      <c r="G400" s="39">
        <f t="shared" si="27"/>
        <v>0</v>
      </c>
      <c r="H400" s="27"/>
      <c r="I400" s="27"/>
      <c r="J400" s="141"/>
    </row>
    <row r="401" spans="1:10" s="16" customFormat="1" ht="46.5" customHeight="1">
      <c r="A401" s="112" t="s">
        <v>306</v>
      </c>
      <c r="B401" s="8" t="s">
        <v>52</v>
      </c>
      <c r="C401" s="8" t="s">
        <v>24</v>
      </c>
      <c r="D401" s="8" t="s">
        <v>22</v>
      </c>
      <c r="E401" s="8" t="s">
        <v>188</v>
      </c>
      <c r="F401" s="20"/>
      <c r="G401" s="39">
        <f t="shared" si="27"/>
        <v>0</v>
      </c>
      <c r="H401" s="27">
        <f>H406+H402</f>
        <v>853.8</v>
      </c>
      <c r="I401" s="27">
        <f>I406+I402</f>
        <v>853.8</v>
      </c>
      <c r="J401" s="141"/>
    </row>
    <row r="402" spans="1:10" s="16" customFormat="1" ht="28.5">
      <c r="A402" s="112" t="s">
        <v>447</v>
      </c>
      <c r="B402" s="8" t="s">
        <v>52</v>
      </c>
      <c r="C402" s="8" t="s">
        <v>24</v>
      </c>
      <c r="D402" s="8" t="s">
        <v>22</v>
      </c>
      <c r="E402" s="8" t="s">
        <v>189</v>
      </c>
      <c r="F402" s="20"/>
      <c r="G402" s="39">
        <f t="shared" si="27"/>
        <v>0</v>
      </c>
      <c r="H402" s="27">
        <f>H403+H404+H405</f>
        <v>74.3</v>
      </c>
      <c r="I402" s="27">
        <f>I403+I404+I405</f>
        <v>74.3</v>
      </c>
      <c r="J402" s="141"/>
    </row>
    <row r="403" spans="1:10" s="16" customFormat="1" ht="15" hidden="1">
      <c r="A403" s="115" t="s">
        <v>201</v>
      </c>
      <c r="B403" s="8" t="s">
        <v>52</v>
      </c>
      <c r="C403" s="8" t="s">
        <v>24</v>
      </c>
      <c r="D403" s="8" t="s">
        <v>22</v>
      </c>
      <c r="E403" s="8" t="s">
        <v>189</v>
      </c>
      <c r="F403" s="18" t="s">
        <v>88</v>
      </c>
      <c r="G403" s="39"/>
      <c r="H403" s="27"/>
      <c r="I403" s="27"/>
      <c r="J403" s="141"/>
    </row>
    <row r="404" spans="1:10" s="16" customFormat="1" ht="46.5" customHeight="1" hidden="1">
      <c r="A404" s="115" t="s">
        <v>202</v>
      </c>
      <c r="B404" s="8" t="s">
        <v>52</v>
      </c>
      <c r="C404" s="8" t="s">
        <v>24</v>
      </c>
      <c r="D404" s="8" t="s">
        <v>22</v>
      </c>
      <c r="E404" s="8" t="s">
        <v>189</v>
      </c>
      <c r="F404" s="18" t="s">
        <v>128</v>
      </c>
      <c r="G404" s="39"/>
      <c r="H404" s="27"/>
      <c r="I404" s="27"/>
      <c r="J404" s="141"/>
    </row>
    <row r="405" spans="1:10" s="16" customFormat="1" ht="46.5" customHeight="1">
      <c r="A405" s="166" t="s">
        <v>82</v>
      </c>
      <c r="B405" s="8" t="s">
        <v>52</v>
      </c>
      <c r="C405" s="8" t="s">
        <v>24</v>
      </c>
      <c r="D405" s="8" t="s">
        <v>22</v>
      </c>
      <c r="E405" s="8" t="s">
        <v>189</v>
      </c>
      <c r="F405" s="18" t="s">
        <v>81</v>
      </c>
      <c r="G405" s="39"/>
      <c r="H405" s="27">
        <v>74.3</v>
      </c>
      <c r="I405" s="27">
        <v>74.3</v>
      </c>
      <c r="J405" s="141"/>
    </row>
    <row r="406" spans="1:10" s="16" customFormat="1" ht="30.75" customHeight="1">
      <c r="A406" s="165" t="s">
        <v>283</v>
      </c>
      <c r="B406" s="136" t="s">
        <v>52</v>
      </c>
      <c r="C406" s="136" t="s">
        <v>24</v>
      </c>
      <c r="D406" s="136" t="s">
        <v>22</v>
      </c>
      <c r="E406" s="136" t="s">
        <v>313</v>
      </c>
      <c r="F406" s="62"/>
      <c r="G406" s="39">
        <f t="shared" si="27"/>
        <v>0</v>
      </c>
      <c r="H406" s="27">
        <f>H409+H407+H408</f>
        <v>779.5</v>
      </c>
      <c r="I406" s="27">
        <f>I409+I407+I408</f>
        <v>779.5</v>
      </c>
      <c r="J406" s="141"/>
    </row>
    <row r="407" spans="1:10" s="16" customFormat="1" ht="15">
      <c r="A407" s="115" t="s">
        <v>201</v>
      </c>
      <c r="B407" s="136" t="s">
        <v>52</v>
      </c>
      <c r="C407" s="136" t="s">
        <v>24</v>
      </c>
      <c r="D407" s="136" t="s">
        <v>22</v>
      </c>
      <c r="E407" s="136" t="s">
        <v>313</v>
      </c>
      <c r="F407" s="62" t="s">
        <v>88</v>
      </c>
      <c r="G407" s="39">
        <f t="shared" si="27"/>
        <v>0</v>
      </c>
      <c r="H407" s="27">
        <v>598.7</v>
      </c>
      <c r="I407" s="27">
        <v>598.7</v>
      </c>
      <c r="J407" s="141"/>
    </row>
    <row r="408" spans="1:10" s="16" customFormat="1" ht="46.5" customHeight="1">
      <c r="A408" s="115" t="s">
        <v>202</v>
      </c>
      <c r="B408" s="136" t="s">
        <v>52</v>
      </c>
      <c r="C408" s="136" t="s">
        <v>24</v>
      </c>
      <c r="D408" s="136" t="s">
        <v>22</v>
      </c>
      <c r="E408" s="136" t="s">
        <v>313</v>
      </c>
      <c r="F408" s="62" t="s">
        <v>128</v>
      </c>
      <c r="G408" s="39">
        <f t="shared" si="27"/>
        <v>0</v>
      </c>
      <c r="H408" s="27">
        <v>180.8</v>
      </c>
      <c r="I408" s="27">
        <v>180.8</v>
      </c>
      <c r="J408" s="141"/>
    </row>
    <row r="409" spans="1:10" s="16" customFormat="1" ht="45" hidden="1">
      <c r="A409" s="166" t="s">
        <v>82</v>
      </c>
      <c r="B409" s="136" t="s">
        <v>52</v>
      </c>
      <c r="C409" s="136" t="s">
        <v>24</v>
      </c>
      <c r="D409" s="136" t="s">
        <v>22</v>
      </c>
      <c r="E409" s="136" t="s">
        <v>313</v>
      </c>
      <c r="F409" s="62" t="s">
        <v>81</v>
      </c>
      <c r="G409" s="39">
        <f t="shared" si="27"/>
        <v>0</v>
      </c>
      <c r="H409" s="27"/>
      <c r="I409" s="27"/>
      <c r="J409" s="141"/>
    </row>
    <row r="410" spans="1:10" s="5" customFormat="1" ht="45.75" customHeight="1">
      <c r="A410" s="110" t="s">
        <v>308</v>
      </c>
      <c r="B410" s="8" t="s">
        <v>52</v>
      </c>
      <c r="C410" s="8" t="s">
        <v>24</v>
      </c>
      <c r="D410" s="8" t="s">
        <v>22</v>
      </c>
      <c r="E410" s="8" t="s">
        <v>191</v>
      </c>
      <c r="F410" s="8"/>
      <c r="G410" s="39">
        <f t="shared" si="27"/>
        <v>217.8680000000004</v>
      </c>
      <c r="H410" s="26">
        <f>H411+H422</f>
        <v>6116.468</v>
      </c>
      <c r="I410" s="26">
        <f>I411+I422</f>
        <v>5898.599999999999</v>
      </c>
      <c r="J410" s="84"/>
    </row>
    <row r="411" spans="1:10" s="5" customFormat="1" ht="33" customHeight="1">
      <c r="A411" s="51" t="s">
        <v>220</v>
      </c>
      <c r="B411" s="8" t="s">
        <v>52</v>
      </c>
      <c r="C411" s="8" t="s">
        <v>24</v>
      </c>
      <c r="D411" s="8" t="s">
        <v>22</v>
      </c>
      <c r="E411" s="8" t="s">
        <v>192</v>
      </c>
      <c r="F411" s="62"/>
      <c r="G411" s="39">
        <f t="shared" si="27"/>
        <v>170.3680000000004</v>
      </c>
      <c r="H411" s="26">
        <f>H412+H413+H416+H419+H420+H417+H415+H414+H421+H418</f>
        <v>5337.968</v>
      </c>
      <c r="I411" s="26">
        <f>I412+I413+I416+I419+I420+I417+I415+I414+I421+I418</f>
        <v>5167.599999999999</v>
      </c>
      <c r="J411" s="101"/>
    </row>
    <row r="412" spans="1:10" s="5" customFormat="1" ht="15">
      <c r="A412" s="115" t="s">
        <v>201</v>
      </c>
      <c r="B412" s="8" t="s">
        <v>52</v>
      </c>
      <c r="C412" s="8" t="s">
        <v>24</v>
      </c>
      <c r="D412" s="8" t="s">
        <v>22</v>
      </c>
      <c r="E412" s="8" t="s">
        <v>192</v>
      </c>
      <c r="F412" s="8" t="s">
        <v>88</v>
      </c>
      <c r="G412" s="39">
        <f t="shared" si="27"/>
        <v>0</v>
      </c>
      <c r="H412" s="116">
        <v>3710</v>
      </c>
      <c r="I412" s="116">
        <v>3710</v>
      </c>
      <c r="J412" s="84"/>
    </row>
    <row r="413" spans="1:10" s="5" customFormat="1" ht="30" hidden="1">
      <c r="A413" s="115" t="s">
        <v>99</v>
      </c>
      <c r="B413" s="8" t="s">
        <v>52</v>
      </c>
      <c r="C413" s="8" t="s">
        <v>24</v>
      </c>
      <c r="D413" s="8" t="s">
        <v>22</v>
      </c>
      <c r="E413" s="8" t="s">
        <v>192</v>
      </c>
      <c r="F413" s="8" t="s">
        <v>98</v>
      </c>
      <c r="G413" s="39">
        <f t="shared" si="27"/>
        <v>0</v>
      </c>
      <c r="H413" s="116"/>
      <c r="I413" s="116"/>
      <c r="J413" s="84"/>
    </row>
    <row r="414" spans="1:10" s="5" customFormat="1" ht="60" hidden="1">
      <c r="A414" s="115" t="s">
        <v>218</v>
      </c>
      <c r="B414" s="8" t="s">
        <v>52</v>
      </c>
      <c r="C414" s="8" t="s">
        <v>24</v>
      </c>
      <c r="D414" s="8" t="s">
        <v>22</v>
      </c>
      <c r="E414" s="8" t="s">
        <v>192</v>
      </c>
      <c r="F414" s="8" t="s">
        <v>217</v>
      </c>
      <c r="G414" s="39">
        <f t="shared" si="27"/>
        <v>0</v>
      </c>
      <c r="H414" s="116"/>
      <c r="I414" s="116"/>
      <c r="J414" s="84"/>
    </row>
    <row r="415" spans="1:10" s="5" customFormat="1" ht="50.25" customHeight="1">
      <c r="A415" s="115" t="s">
        <v>202</v>
      </c>
      <c r="B415" s="8" t="s">
        <v>52</v>
      </c>
      <c r="C415" s="8" t="s">
        <v>24</v>
      </c>
      <c r="D415" s="8" t="s">
        <v>22</v>
      </c>
      <c r="E415" s="8" t="s">
        <v>192</v>
      </c>
      <c r="F415" s="8" t="s">
        <v>128</v>
      </c>
      <c r="G415" s="39">
        <f t="shared" si="27"/>
        <v>0</v>
      </c>
      <c r="H415" s="116">
        <v>733</v>
      </c>
      <c r="I415" s="116">
        <v>733</v>
      </c>
      <c r="J415" s="84"/>
    </row>
    <row r="416" spans="1:10" s="5" customFormat="1" ht="45">
      <c r="A416" s="115" t="s">
        <v>82</v>
      </c>
      <c r="B416" s="8" t="s">
        <v>52</v>
      </c>
      <c r="C416" s="8" t="s">
        <v>24</v>
      </c>
      <c r="D416" s="8" t="s">
        <v>22</v>
      </c>
      <c r="E416" s="8" t="s">
        <v>192</v>
      </c>
      <c r="F416" s="62" t="s">
        <v>81</v>
      </c>
      <c r="G416" s="39">
        <f t="shared" si="27"/>
        <v>217.23200000000003</v>
      </c>
      <c r="H416" s="116">
        <f>43.7+0.866+26.366+100+90</f>
        <v>260.932</v>
      </c>
      <c r="I416" s="116">
        <v>43.7</v>
      </c>
      <c r="J416" s="84"/>
    </row>
    <row r="417" spans="1:10" s="5" customFormat="1" ht="45" hidden="1">
      <c r="A417" s="156" t="s">
        <v>227</v>
      </c>
      <c r="B417" s="8" t="s">
        <v>55</v>
      </c>
      <c r="C417" s="8" t="s">
        <v>24</v>
      </c>
      <c r="D417" s="8" t="s">
        <v>22</v>
      </c>
      <c r="E417" s="8" t="s">
        <v>192</v>
      </c>
      <c r="F417" s="62" t="s">
        <v>93</v>
      </c>
      <c r="G417" s="39">
        <f t="shared" si="27"/>
        <v>0</v>
      </c>
      <c r="H417" s="116"/>
      <c r="I417" s="116"/>
      <c r="J417" s="84"/>
    </row>
    <row r="418" spans="1:10" s="5" customFormat="1" ht="15">
      <c r="A418" s="156" t="s">
        <v>405</v>
      </c>
      <c r="B418" s="8" t="s">
        <v>52</v>
      </c>
      <c r="C418" s="8" t="s">
        <v>24</v>
      </c>
      <c r="D418" s="8" t="s">
        <v>22</v>
      </c>
      <c r="E418" s="8" t="s">
        <v>192</v>
      </c>
      <c r="F418" s="62" t="s">
        <v>404</v>
      </c>
      <c r="G418" s="39">
        <f t="shared" si="27"/>
        <v>0</v>
      </c>
      <c r="H418" s="116">
        <v>518.8</v>
      </c>
      <c r="I418" s="116">
        <v>518.8</v>
      </c>
      <c r="J418" s="84"/>
    </row>
    <row r="419" spans="1:10" s="5" customFormat="1" ht="30">
      <c r="A419" s="156" t="s">
        <v>103</v>
      </c>
      <c r="B419" s="8" t="s">
        <v>52</v>
      </c>
      <c r="C419" s="8" t="s">
        <v>24</v>
      </c>
      <c r="D419" s="8" t="s">
        <v>22</v>
      </c>
      <c r="E419" s="8" t="s">
        <v>192</v>
      </c>
      <c r="F419" s="62" t="s">
        <v>101</v>
      </c>
      <c r="G419" s="39">
        <f t="shared" si="27"/>
        <v>-48.366000000000014</v>
      </c>
      <c r="H419" s="26">
        <f>162.1-0.866-47.5</f>
        <v>113.73399999999998</v>
      </c>
      <c r="I419" s="26">
        <v>162.1</v>
      </c>
      <c r="J419" s="84"/>
    </row>
    <row r="420" spans="1:10" s="5" customFormat="1" ht="15">
      <c r="A420" s="156" t="s">
        <v>104</v>
      </c>
      <c r="B420" s="8" t="s">
        <v>52</v>
      </c>
      <c r="C420" s="8" t="s">
        <v>24</v>
      </c>
      <c r="D420" s="8" t="s">
        <v>22</v>
      </c>
      <c r="E420" s="8" t="s">
        <v>192</v>
      </c>
      <c r="F420" s="62" t="s">
        <v>102</v>
      </c>
      <c r="G420" s="39">
        <f t="shared" si="27"/>
        <v>1.498</v>
      </c>
      <c r="H420" s="26">
        <v>1.498</v>
      </c>
      <c r="I420" s="26"/>
      <c r="J420" s="84"/>
    </row>
    <row r="421" spans="1:10" s="5" customFormat="1" ht="15">
      <c r="A421" s="156" t="s">
        <v>215</v>
      </c>
      <c r="B421" s="8" t="s">
        <v>52</v>
      </c>
      <c r="C421" s="8" t="s">
        <v>24</v>
      </c>
      <c r="D421" s="8" t="s">
        <v>22</v>
      </c>
      <c r="E421" s="8" t="s">
        <v>192</v>
      </c>
      <c r="F421" s="62" t="s">
        <v>213</v>
      </c>
      <c r="G421" s="39">
        <f aca="true" t="shared" si="28" ref="G421:G426">H421-I421</f>
        <v>0.004</v>
      </c>
      <c r="H421" s="26">
        <v>0.004</v>
      </c>
      <c r="I421" s="26"/>
      <c r="J421" s="84"/>
    </row>
    <row r="422" spans="1:10" s="5" customFormat="1" ht="45">
      <c r="A422" s="156" t="s">
        <v>409</v>
      </c>
      <c r="B422" s="8" t="s">
        <v>52</v>
      </c>
      <c r="C422" s="8" t="s">
        <v>24</v>
      </c>
      <c r="D422" s="8" t="s">
        <v>22</v>
      </c>
      <c r="E422" s="8" t="s">
        <v>408</v>
      </c>
      <c r="F422" s="62"/>
      <c r="G422" s="39">
        <f t="shared" si="28"/>
        <v>47.5</v>
      </c>
      <c r="H422" s="26">
        <f>H423+H424+H425+H426</f>
        <v>778.5</v>
      </c>
      <c r="I422" s="26">
        <f>I423+I424+I425+I426</f>
        <v>731</v>
      </c>
      <c r="J422" s="84"/>
    </row>
    <row r="423" spans="1:10" s="5" customFormat="1" ht="15">
      <c r="A423" s="115" t="s">
        <v>201</v>
      </c>
      <c r="B423" s="8" t="s">
        <v>52</v>
      </c>
      <c r="C423" s="8" t="s">
        <v>24</v>
      </c>
      <c r="D423" s="8" t="s">
        <v>22</v>
      </c>
      <c r="E423" s="8" t="s">
        <v>408</v>
      </c>
      <c r="F423" s="62" t="s">
        <v>88</v>
      </c>
      <c r="G423" s="39">
        <f t="shared" si="28"/>
        <v>19.19999999999999</v>
      </c>
      <c r="H423" s="26">
        <f>215+19.2</f>
        <v>234.2</v>
      </c>
      <c r="I423" s="26">
        <v>215</v>
      </c>
      <c r="J423" s="84"/>
    </row>
    <row r="424" spans="1:10" s="5" customFormat="1" ht="46.5" customHeight="1">
      <c r="A424" s="115" t="s">
        <v>202</v>
      </c>
      <c r="B424" s="8" t="s">
        <v>52</v>
      </c>
      <c r="C424" s="8" t="s">
        <v>24</v>
      </c>
      <c r="D424" s="8" t="s">
        <v>22</v>
      </c>
      <c r="E424" s="8" t="s">
        <v>408</v>
      </c>
      <c r="F424" s="62" t="s">
        <v>128</v>
      </c>
      <c r="G424" s="39">
        <f t="shared" si="28"/>
        <v>28.299999999999997</v>
      </c>
      <c r="H424" s="26">
        <f>42.5+28.3</f>
        <v>70.8</v>
      </c>
      <c r="I424" s="26">
        <v>42.5</v>
      </c>
      <c r="J424" s="84"/>
    </row>
    <row r="425" spans="1:10" s="5" customFormat="1" ht="45" customHeight="1">
      <c r="A425" s="115" t="s">
        <v>82</v>
      </c>
      <c r="B425" s="8" t="s">
        <v>52</v>
      </c>
      <c r="C425" s="8" t="s">
        <v>24</v>
      </c>
      <c r="D425" s="8" t="s">
        <v>22</v>
      </c>
      <c r="E425" s="8" t="s">
        <v>408</v>
      </c>
      <c r="F425" s="62" t="s">
        <v>81</v>
      </c>
      <c r="G425" s="39">
        <f t="shared" si="28"/>
        <v>0</v>
      </c>
      <c r="H425" s="26">
        <v>8.9</v>
      </c>
      <c r="I425" s="26">
        <v>8.9</v>
      </c>
      <c r="J425" s="84"/>
    </row>
    <row r="426" spans="1:10" s="5" customFormat="1" ht="15">
      <c r="A426" s="156" t="s">
        <v>405</v>
      </c>
      <c r="B426" s="8" t="s">
        <v>52</v>
      </c>
      <c r="C426" s="8" t="s">
        <v>24</v>
      </c>
      <c r="D426" s="8" t="s">
        <v>22</v>
      </c>
      <c r="E426" s="8" t="s">
        <v>408</v>
      </c>
      <c r="F426" s="63" t="s">
        <v>404</v>
      </c>
      <c r="G426" s="39">
        <f t="shared" si="28"/>
        <v>0</v>
      </c>
      <c r="H426" s="26">
        <v>464.6</v>
      </c>
      <c r="I426" s="26">
        <v>464.6</v>
      </c>
      <c r="J426" s="84"/>
    </row>
    <row r="427" spans="1:10" s="5" customFormat="1" ht="30">
      <c r="A427" s="115" t="s">
        <v>87</v>
      </c>
      <c r="B427" s="8" t="s">
        <v>52</v>
      </c>
      <c r="C427" s="8" t="s">
        <v>24</v>
      </c>
      <c r="D427" s="8" t="s">
        <v>22</v>
      </c>
      <c r="E427" s="14" t="s">
        <v>135</v>
      </c>
      <c r="F427" s="63"/>
      <c r="G427" s="39">
        <f aca="true" t="shared" si="29" ref="G427:G472">H427-I427</f>
        <v>0</v>
      </c>
      <c r="H427" s="26">
        <f>H428+H430</f>
        <v>778.5</v>
      </c>
      <c r="I427" s="26">
        <f>I428+I430</f>
        <v>778.5</v>
      </c>
      <c r="J427" s="84"/>
    </row>
    <row r="428" spans="1:10" s="5" customFormat="1" ht="60" customHeight="1" hidden="1">
      <c r="A428" s="156" t="s">
        <v>284</v>
      </c>
      <c r="B428" s="8" t="s">
        <v>52</v>
      </c>
      <c r="C428" s="8" t="s">
        <v>24</v>
      </c>
      <c r="D428" s="8" t="s">
        <v>22</v>
      </c>
      <c r="E428" s="8" t="s">
        <v>209</v>
      </c>
      <c r="F428" s="63"/>
      <c r="G428" s="39">
        <f t="shared" si="29"/>
        <v>0</v>
      </c>
      <c r="H428" s="26">
        <f>H429</f>
        <v>0</v>
      </c>
      <c r="I428" s="26">
        <f>I429</f>
        <v>0</v>
      </c>
      <c r="J428" s="84"/>
    </row>
    <row r="429" spans="1:10" s="5" customFormat="1" ht="15" hidden="1">
      <c r="A429" s="76" t="s">
        <v>68</v>
      </c>
      <c r="B429" s="8" t="s">
        <v>52</v>
      </c>
      <c r="C429" s="8" t="s">
        <v>24</v>
      </c>
      <c r="D429" s="8" t="s">
        <v>22</v>
      </c>
      <c r="E429" s="8" t="s">
        <v>209</v>
      </c>
      <c r="F429" s="63" t="s">
        <v>67</v>
      </c>
      <c r="G429" s="39">
        <f t="shared" si="29"/>
        <v>0</v>
      </c>
      <c r="H429" s="26"/>
      <c r="I429" s="26"/>
      <c r="J429" s="84"/>
    </row>
    <row r="430" spans="1:10" s="5" customFormat="1" ht="45">
      <c r="A430" s="157" t="s">
        <v>407</v>
      </c>
      <c r="B430" s="8" t="s">
        <v>52</v>
      </c>
      <c r="C430" s="8" t="s">
        <v>24</v>
      </c>
      <c r="D430" s="8" t="s">
        <v>22</v>
      </c>
      <c r="E430" s="8" t="s">
        <v>406</v>
      </c>
      <c r="F430" s="63"/>
      <c r="G430" s="39">
        <f t="shared" si="29"/>
        <v>0</v>
      </c>
      <c r="H430" s="26">
        <f>H431</f>
        <v>778.5</v>
      </c>
      <c r="I430" s="26">
        <f>I431</f>
        <v>778.5</v>
      </c>
      <c r="J430" s="84"/>
    </row>
    <row r="431" spans="1:10" s="5" customFormat="1" ht="15">
      <c r="A431" s="157" t="s">
        <v>354</v>
      </c>
      <c r="B431" s="8" t="s">
        <v>52</v>
      </c>
      <c r="C431" s="8" t="s">
        <v>24</v>
      </c>
      <c r="D431" s="8" t="s">
        <v>22</v>
      </c>
      <c r="E431" s="8" t="s">
        <v>406</v>
      </c>
      <c r="F431" s="63" t="s">
        <v>353</v>
      </c>
      <c r="G431" s="39">
        <f t="shared" si="29"/>
        <v>0</v>
      </c>
      <c r="H431" s="26">
        <v>778.5</v>
      </c>
      <c r="I431" s="26">
        <v>778.5</v>
      </c>
      <c r="J431" s="84"/>
    </row>
    <row r="432" spans="1:10" s="16" customFormat="1" ht="28.5" hidden="1">
      <c r="A432" s="74" t="s">
        <v>237</v>
      </c>
      <c r="B432" s="20" t="s">
        <v>52</v>
      </c>
      <c r="C432" s="20" t="s">
        <v>24</v>
      </c>
      <c r="D432" s="20" t="s">
        <v>42</v>
      </c>
      <c r="E432" s="15"/>
      <c r="F432" s="15"/>
      <c r="G432" s="39">
        <f t="shared" si="29"/>
        <v>0</v>
      </c>
      <c r="H432" s="24">
        <f>H433+H436</f>
        <v>0</v>
      </c>
      <c r="I432" s="24">
        <f>I433+I436</f>
        <v>0</v>
      </c>
      <c r="J432" s="97"/>
    </row>
    <row r="433" spans="1:10" s="5" customFormat="1" ht="48" customHeight="1" hidden="1">
      <c r="A433" s="110" t="s">
        <v>309</v>
      </c>
      <c r="B433" s="18" t="s">
        <v>52</v>
      </c>
      <c r="C433" s="8" t="s">
        <v>24</v>
      </c>
      <c r="D433" s="8" t="s">
        <v>42</v>
      </c>
      <c r="E433" s="18" t="s">
        <v>167</v>
      </c>
      <c r="F433" s="14"/>
      <c r="G433" s="39">
        <f t="shared" si="29"/>
        <v>0</v>
      </c>
      <c r="H433" s="26">
        <f>H434</f>
        <v>0</v>
      </c>
      <c r="I433" s="26">
        <f>I434</f>
        <v>0</v>
      </c>
      <c r="J433" s="96"/>
    </row>
    <row r="434" spans="1:10" s="5" customFormat="1" ht="31.5" customHeight="1" hidden="1">
      <c r="A434" s="115" t="s">
        <v>220</v>
      </c>
      <c r="B434" s="18" t="s">
        <v>52</v>
      </c>
      <c r="C434" s="8" t="s">
        <v>24</v>
      </c>
      <c r="D434" s="8" t="s">
        <v>42</v>
      </c>
      <c r="E434" s="18" t="s">
        <v>168</v>
      </c>
      <c r="F434" s="14"/>
      <c r="G434" s="39">
        <f t="shared" si="29"/>
        <v>0</v>
      </c>
      <c r="H434" s="26">
        <f>H435</f>
        <v>0</v>
      </c>
      <c r="I434" s="26">
        <f>I435</f>
        <v>0</v>
      </c>
      <c r="J434" s="96"/>
    </row>
    <row r="435" spans="1:10" s="5" customFormat="1" ht="45" customHeight="1" hidden="1">
      <c r="A435" s="115" t="s">
        <v>82</v>
      </c>
      <c r="B435" s="18" t="s">
        <v>52</v>
      </c>
      <c r="C435" s="8" t="s">
        <v>24</v>
      </c>
      <c r="D435" s="8" t="s">
        <v>42</v>
      </c>
      <c r="E435" s="18" t="s">
        <v>168</v>
      </c>
      <c r="F435" s="14" t="s">
        <v>81</v>
      </c>
      <c r="G435" s="39">
        <f t="shared" si="29"/>
        <v>0</v>
      </c>
      <c r="H435" s="26"/>
      <c r="I435" s="90"/>
      <c r="J435" s="96"/>
    </row>
    <row r="436" spans="1:10" s="5" customFormat="1" ht="45" customHeight="1" hidden="1">
      <c r="A436" s="112" t="s">
        <v>306</v>
      </c>
      <c r="B436" s="8" t="s">
        <v>52</v>
      </c>
      <c r="C436" s="8" t="s">
        <v>24</v>
      </c>
      <c r="D436" s="8" t="s">
        <v>42</v>
      </c>
      <c r="E436" s="8" t="s">
        <v>188</v>
      </c>
      <c r="F436" s="8"/>
      <c r="G436" s="39">
        <f t="shared" si="29"/>
        <v>0</v>
      </c>
      <c r="H436" s="26">
        <f>H437</f>
        <v>0</v>
      </c>
      <c r="I436" s="26">
        <f>I437</f>
        <v>0</v>
      </c>
      <c r="J436" s="96"/>
    </row>
    <row r="437" spans="1:10" s="5" customFormat="1" ht="30" hidden="1">
      <c r="A437" s="51" t="s">
        <v>220</v>
      </c>
      <c r="B437" s="8" t="s">
        <v>52</v>
      </c>
      <c r="C437" s="8" t="s">
        <v>24</v>
      </c>
      <c r="D437" s="8" t="s">
        <v>42</v>
      </c>
      <c r="E437" s="8" t="s">
        <v>189</v>
      </c>
      <c r="F437" s="8"/>
      <c r="G437" s="39">
        <f t="shared" si="29"/>
        <v>0</v>
      </c>
      <c r="H437" s="26">
        <f>H438</f>
        <v>0</v>
      </c>
      <c r="I437" s="26">
        <f>I438</f>
        <v>0</v>
      </c>
      <c r="J437" s="96"/>
    </row>
    <row r="438" spans="1:10" s="5" customFormat="1" ht="45" customHeight="1" hidden="1">
      <c r="A438" s="115" t="s">
        <v>82</v>
      </c>
      <c r="B438" s="8" t="s">
        <v>52</v>
      </c>
      <c r="C438" s="8" t="s">
        <v>24</v>
      </c>
      <c r="D438" s="8" t="s">
        <v>42</v>
      </c>
      <c r="E438" s="8" t="s">
        <v>189</v>
      </c>
      <c r="F438" s="14" t="s">
        <v>81</v>
      </c>
      <c r="G438" s="39">
        <f t="shared" si="29"/>
        <v>0</v>
      </c>
      <c r="H438" s="26"/>
      <c r="I438" s="90"/>
      <c r="J438" s="96"/>
    </row>
    <row r="439" spans="1:10" s="9" customFormat="1" ht="14.25">
      <c r="A439" s="50" t="s">
        <v>28</v>
      </c>
      <c r="B439" s="7" t="s">
        <v>52</v>
      </c>
      <c r="C439" s="7" t="s">
        <v>24</v>
      </c>
      <c r="D439" s="7" t="s">
        <v>24</v>
      </c>
      <c r="E439" s="7"/>
      <c r="F439" s="7"/>
      <c r="G439" s="39">
        <f t="shared" si="29"/>
        <v>0</v>
      </c>
      <c r="H439" s="25">
        <f>H440</f>
        <v>1294.3999999999999</v>
      </c>
      <c r="I439" s="25">
        <f>I440</f>
        <v>1294.3999999999999</v>
      </c>
      <c r="J439" s="98"/>
    </row>
    <row r="440" spans="1:10" s="9" customFormat="1" ht="42.75">
      <c r="A440" s="167" t="s">
        <v>310</v>
      </c>
      <c r="B440" s="18" t="s">
        <v>52</v>
      </c>
      <c r="C440" s="18" t="s">
        <v>24</v>
      </c>
      <c r="D440" s="23" t="s">
        <v>24</v>
      </c>
      <c r="E440" s="14" t="s">
        <v>137</v>
      </c>
      <c r="F440" s="14"/>
      <c r="G440" s="39">
        <f t="shared" si="29"/>
        <v>0</v>
      </c>
      <c r="H440" s="27">
        <f>H441+H443</f>
        <v>1294.3999999999999</v>
      </c>
      <c r="I440" s="27">
        <f>I441+I443</f>
        <v>1294.3999999999999</v>
      </c>
      <c r="J440" s="98"/>
    </row>
    <row r="441" spans="1:10" s="9" customFormat="1" ht="90">
      <c r="A441" s="49" t="s">
        <v>120</v>
      </c>
      <c r="B441" s="18" t="s">
        <v>52</v>
      </c>
      <c r="C441" s="18" t="s">
        <v>24</v>
      </c>
      <c r="D441" s="23" t="s">
        <v>24</v>
      </c>
      <c r="E441" s="14" t="s">
        <v>166</v>
      </c>
      <c r="F441" s="14"/>
      <c r="G441" s="39">
        <f t="shared" si="29"/>
        <v>0</v>
      </c>
      <c r="H441" s="27">
        <f>H442</f>
        <v>92.1</v>
      </c>
      <c r="I441" s="27">
        <f>I442</f>
        <v>92.1</v>
      </c>
      <c r="J441" s="98"/>
    </row>
    <row r="442" spans="1:10" s="9" customFormat="1" ht="45">
      <c r="A442" s="115" t="s">
        <v>82</v>
      </c>
      <c r="B442" s="18" t="s">
        <v>52</v>
      </c>
      <c r="C442" s="18" t="s">
        <v>24</v>
      </c>
      <c r="D442" s="23" t="s">
        <v>24</v>
      </c>
      <c r="E442" s="14" t="s">
        <v>166</v>
      </c>
      <c r="F442" s="14" t="s">
        <v>81</v>
      </c>
      <c r="G442" s="39">
        <f t="shared" si="29"/>
        <v>0</v>
      </c>
      <c r="H442" s="27">
        <v>92.1</v>
      </c>
      <c r="I442" s="93">
        <v>92.1</v>
      </c>
      <c r="J442" s="98"/>
    </row>
    <row r="443" spans="1:10" s="9" customFormat="1" ht="60">
      <c r="A443" s="49" t="s">
        <v>285</v>
      </c>
      <c r="B443" s="18" t="s">
        <v>52</v>
      </c>
      <c r="C443" s="18" t="s">
        <v>24</v>
      </c>
      <c r="D443" s="18" t="s">
        <v>24</v>
      </c>
      <c r="E443" s="18" t="s">
        <v>312</v>
      </c>
      <c r="F443" s="18"/>
      <c r="G443" s="39">
        <f t="shared" si="29"/>
        <v>0</v>
      </c>
      <c r="H443" s="27">
        <f>H444</f>
        <v>1202.3</v>
      </c>
      <c r="I443" s="27">
        <f>I444</f>
        <v>1202.3</v>
      </c>
      <c r="J443" s="98"/>
    </row>
    <row r="444" spans="1:10" s="9" customFormat="1" ht="45">
      <c r="A444" s="115" t="s">
        <v>82</v>
      </c>
      <c r="B444" s="18" t="s">
        <v>52</v>
      </c>
      <c r="C444" s="18" t="s">
        <v>24</v>
      </c>
      <c r="D444" s="18" t="s">
        <v>24</v>
      </c>
      <c r="E444" s="18" t="s">
        <v>312</v>
      </c>
      <c r="F444" s="18" t="s">
        <v>81</v>
      </c>
      <c r="G444" s="39">
        <f t="shared" si="29"/>
        <v>0</v>
      </c>
      <c r="H444" s="27">
        <v>1202.3</v>
      </c>
      <c r="I444" s="93">
        <v>1202.3</v>
      </c>
      <c r="J444" s="98"/>
    </row>
    <row r="445" spans="1:10" s="9" customFormat="1" ht="17.25" customHeight="1">
      <c r="A445" s="50" t="s">
        <v>61</v>
      </c>
      <c r="B445" s="7" t="s">
        <v>52</v>
      </c>
      <c r="C445" s="7" t="s">
        <v>30</v>
      </c>
      <c r="D445" s="11"/>
      <c r="E445" s="11"/>
      <c r="F445" s="11"/>
      <c r="G445" s="39">
        <f t="shared" si="29"/>
        <v>664.0699999999997</v>
      </c>
      <c r="H445" s="25">
        <f>+H446</f>
        <v>7970.2699999999995</v>
      </c>
      <c r="I445" s="92">
        <f>+I446</f>
        <v>7306.2</v>
      </c>
      <c r="J445" s="106"/>
    </row>
    <row r="446" spans="1:10" s="9" customFormat="1" ht="14.25">
      <c r="A446" s="50" t="s">
        <v>31</v>
      </c>
      <c r="B446" s="7" t="s">
        <v>52</v>
      </c>
      <c r="C446" s="7" t="s">
        <v>30</v>
      </c>
      <c r="D446" s="7" t="s">
        <v>21</v>
      </c>
      <c r="E446" s="7"/>
      <c r="F446" s="7"/>
      <c r="G446" s="39">
        <f t="shared" si="29"/>
        <v>664.0699999999997</v>
      </c>
      <c r="H446" s="25">
        <f>H466+H476+H480+H489+H447</f>
        <v>7970.2699999999995</v>
      </c>
      <c r="I446" s="25">
        <f>I466+I476+I480+I489+I447</f>
        <v>7306.2</v>
      </c>
      <c r="J446" s="106"/>
    </row>
    <row r="447" spans="1:10" s="9" customFormat="1" ht="55.5" customHeight="1">
      <c r="A447" s="110" t="s">
        <v>296</v>
      </c>
      <c r="B447" s="18" t="s">
        <v>52</v>
      </c>
      <c r="C447" s="18" t="s">
        <v>30</v>
      </c>
      <c r="D447" s="18" t="s">
        <v>21</v>
      </c>
      <c r="E447" s="18" t="s">
        <v>234</v>
      </c>
      <c r="F447" s="18"/>
      <c r="G447" s="39">
        <f t="shared" si="29"/>
        <v>262.5</v>
      </c>
      <c r="H447" s="27">
        <f>H450+H456+H460+H448+H464</f>
        <v>410.5</v>
      </c>
      <c r="I447" s="27">
        <f>I450+I456+I460</f>
        <v>148</v>
      </c>
      <c r="J447" s="106"/>
    </row>
    <row r="448" spans="1:10" s="9" customFormat="1" ht="75">
      <c r="A448" s="187" t="s">
        <v>255</v>
      </c>
      <c r="B448" s="18" t="s">
        <v>52</v>
      </c>
      <c r="C448" s="18" t="s">
        <v>30</v>
      </c>
      <c r="D448" s="18" t="s">
        <v>21</v>
      </c>
      <c r="E448" s="18" t="s">
        <v>470</v>
      </c>
      <c r="F448" s="18"/>
      <c r="G448" s="39"/>
      <c r="H448" s="27">
        <f>H449</f>
        <v>26.25</v>
      </c>
      <c r="I448" s="27"/>
      <c r="J448" s="106"/>
    </row>
    <row r="449" spans="1:10" s="9" customFormat="1" ht="55.5" customHeight="1">
      <c r="A449" s="115" t="s">
        <v>82</v>
      </c>
      <c r="B449" s="18" t="s">
        <v>52</v>
      </c>
      <c r="C449" s="18" t="s">
        <v>30</v>
      </c>
      <c r="D449" s="18" t="s">
        <v>21</v>
      </c>
      <c r="E449" s="18" t="s">
        <v>470</v>
      </c>
      <c r="F449" s="18" t="s">
        <v>81</v>
      </c>
      <c r="G449" s="39"/>
      <c r="H449" s="27">
        <v>26.25</v>
      </c>
      <c r="I449" s="27"/>
      <c r="J449" s="106"/>
    </row>
    <row r="450" spans="1:10" s="19" customFormat="1" ht="30.75" customHeight="1">
      <c r="A450" s="175" t="s">
        <v>341</v>
      </c>
      <c r="B450" s="18" t="s">
        <v>52</v>
      </c>
      <c r="C450" s="18" t="s">
        <v>30</v>
      </c>
      <c r="D450" s="18" t="s">
        <v>21</v>
      </c>
      <c r="E450" s="18" t="s">
        <v>235</v>
      </c>
      <c r="F450" s="18"/>
      <c r="G450" s="39">
        <f t="shared" si="29"/>
        <v>0</v>
      </c>
      <c r="H450" s="27">
        <f>H451</f>
        <v>131</v>
      </c>
      <c r="I450" s="27">
        <f>I451</f>
        <v>131</v>
      </c>
      <c r="J450" s="99"/>
    </row>
    <row r="451" spans="1:10" s="19" customFormat="1" ht="45">
      <c r="A451" s="176" t="s">
        <v>233</v>
      </c>
      <c r="B451" s="18" t="s">
        <v>52</v>
      </c>
      <c r="C451" s="18" t="s">
        <v>30</v>
      </c>
      <c r="D451" s="18" t="s">
        <v>21</v>
      </c>
      <c r="E451" s="18" t="s">
        <v>236</v>
      </c>
      <c r="F451" s="18"/>
      <c r="G451" s="39">
        <f t="shared" si="29"/>
        <v>0</v>
      </c>
      <c r="H451" s="27">
        <f>H454+H452+H462</f>
        <v>131</v>
      </c>
      <c r="I451" s="27">
        <f>I454+I452+I462</f>
        <v>131</v>
      </c>
      <c r="J451" s="99"/>
    </row>
    <row r="452" spans="1:10" s="19" customFormat="1" ht="45">
      <c r="A452" s="176" t="s">
        <v>351</v>
      </c>
      <c r="B452" s="18" t="s">
        <v>52</v>
      </c>
      <c r="C452" s="18" t="s">
        <v>30</v>
      </c>
      <c r="D452" s="18" t="s">
        <v>21</v>
      </c>
      <c r="E452" s="18" t="s">
        <v>352</v>
      </c>
      <c r="F452" s="18"/>
      <c r="G452" s="39">
        <f t="shared" si="29"/>
        <v>0</v>
      </c>
      <c r="H452" s="27">
        <f>H453</f>
        <v>25</v>
      </c>
      <c r="I452" s="27">
        <f>I453</f>
        <v>25</v>
      </c>
      <c r="J452" s="99"/>
    </row>
    <row r="453" spans="1:10" s="19" customFormat="1" ht="45">
      <c r="A453" s="115" t="s">
        <v>82</v>
      </c>
      <c r="B453" s="18" t="s">
        <v>52</v>
      </c>
      <c r="C453" s="18" t="s">
        <v>30</v>
      </c>
      <c r="D453" s="18" t="s">
        <v>21</v>
      </c>
      <c r="E453" s="18" t="s">
        <v>352</v>
      </c>
      <c r="F453" s="18" t="s">
        <v>81</v>
      </c>
      <c r="G453" s="39">
        <f t="shared" si="29"/>
        <v>0</v>
      </c>
      <c r="H453" s="27">
        <v>25</v>
      </c>
      <c r="I453" s="27">
        <v>25</v>
      </c>
      <c r="J453" s="99"/>
    </row>
    <row r="454" spans="1:10" s="19" customFormat="1" ht="15">
      <c r="A454" s="168" t="s">
        <v>340</v>
      </c>
      <c r="B454" s="18" t="s">
        <v>52</v>
      </c>
      <c r="C454" s="18" t="s">
        <v>30</v>
      </c>
      <c r="D454" s="18" t="s">
        <v>21</v>
      </c>
      <c r="E454" s="18" t="s">
        <v>339</v>
      </c>
      <c r="F454" s="18"/>
      <c r="G454" s="39">
        <f t="shared" si="29"/>
        <v>0</v>
      </c>
      <c r="H454" s="27">
        <f>H455</f>
        <v>106</v>
      </c>
      <c r="I454" s="27">
        <f>I455</f>
        <v>106</v>
      </c>
      <c r="J454" s="99"/>
    </row>
    <row r="455" spans="1:10" s="19" customFormat="1" ht="15">
      <c r="A455" s="76" t="s">
        <v>68</v>
      </c>
      <c r="B455" s="18" t="s">
        <v>52</v>
      </c>
      <c r="C455" s="18" t="s">
        <v>30</v>
      </c>
      <c r="D455" s="18" t="s">
        <v>21</v>
      </c>
      <c r="E455" s="18" t="s">
        <v>339</v>
      </c>
      <c r="F455" s="18" t="s">
        <v>67</v>
      </c>
      <c r="G455" s="39">
        <f t="shared" si="29"/>
        <v>0</v>
      </c>
      <c r="H455" s="27">
        <v>106</v>
      </c>
      <c r="I455" s="27">
        <v>106</v>
      </c>
      <c r="J455" s="99"/>
    </row>
    <row r="456" spans="1:10" s="19" customFormat="1" ht="30">
      <c r="A456" s="76" t="s">
        <v>343</v>
      </c>
      <c r="B456" s="18" t="s">
        <v>52</v>
      </c>
      <c r="C456" s="18" t="s">
        <v>30</v>
      </c>
      <c r="D456" s="18" t="s">
        <v>21</v>
      </c>
      <c r="E456" s="18" t="s">
        <v>342</v>
      </c>
      <c r="F456" s="18"/>
      <c r="G456" s="39">
        <f t="shared" si="29"/>
        <v>0</v>
      </c>
      <c r="H456" s="27">
        <f aca="true" t="shared" si="30" ref="H456:I458">H457</f>
        <v>10</v>
      </c>
      <c r="I456" s="27">
        <f t="shared" si="30"/>
        <v>10</v>
      </c>
      <c r="J456" s="99"/>
    </row>
    <row r="457" spans="1:10" s="19" customFormat="1" ht="15">
      <c r="A457" s="76" t="s">
        <v>344</v>
      </c>
      <c r="B457" s="18" t="s">
        <v>52</v>
      </c>
      <c r="C457" s="18" t="s">
        <v>30</v>
      </c>
      <c r="D457" s="18" t="s">
        <v>21</v>
      </c>
      <c r="E457" s="18" t="s">
        <v>345</v>
      </c>
      <c r="F457" s="18"/>
      <c r="G457" s="39">
        <f t="shared" si="29"/>
        <v>0</v>
      </c>
      <c r="H457" s="27">
        <f t="shared" si="30"/>
        <v>10</v>
      </c>
      <c r="I457" s="27">
        <f t="shared" si="30"/>
        <v>10</v>
      </c>
      <c r="J457" s="99"/>
    </row>
    <row r="458" spans="1:10" s="19" customFormat="1" ht="30">
      <c r="A458" s="76" t="s">
        <v>347</v>
      </c>
      <c r="B458" s="18" t="s">
        <v>52</v>
      </c>
      <c r="C458" s="18" t="s">
        <v>30</v>
      </c>
      <c r="D458" s="18" t="s">
        <v>21</v>
      </c>
      <c r="E458" s="18" t="s">
        <v>346</v>
      </c>
      <c r="F458" s="18"/>
      <c r="G458" s="39">
        <f t="shared" si="29"/>
        <v>0</v>
      </c>
      <c r="H458" s="27">
        <f t="shared" si="30"/>
        <v>10</v>
      </c>
      <c r="I458" s="27">
        <f t="shared" si="30"/>
        <v>10</v>
      </c>
      <c r="J458" s="99"/>
    </row>
    <row r="459" spans="1:10" s="19" customFormat="1" ht="45">
      <c r="A459" s="115" t="s">
        <v>82</v>
      </c>
      <c r="B459" s="18" t="s">
        <v>52</v>
      </c>
      <c r="C459" s="18" t="s">
        <v>30</v>
      </c>
      <c r="D459" s="18" t="s">
        <v>21</v>
      </c>
      <c r="E459" s="18" t="s">
        <v>346</v>
      </c>
      <c r="F459" s="18" t="s">
        <v>81</v>
      </c>
      <c r="G459" s="39">
        <f t="shared" si="29"/>
        <v>0</v>
      </c>
      <c r="H459" s="27">
        <v>10</v>
      </c>
      <c r="I459" s="27">
        <v>10</v>
      </c>
      <c r="J459" s="99"/>
    </row>
    <row r="460" spans="1:10" s="19" customFormat="1" ht="45">
      <c r="A460" s="115" t="s">
        <v>411</v>
      </c>
      <c r="B460" s="18" t="s">
        <v>52</v>
      </c>
      <c r="C460" s="18" t="s">
        <v>30</v>
      </c>
      <c r="D460" s="18" t="s">
        <v>21</v>
      </c>
      <c r="E460" s="18" t="s">
        <v>410</v>
      </c>
      <c r="F460" s="18"/>
      <c r="G460" s="39">
        <f t="shared" si="29"/>
        <v>0</v>
      </c>
      <c r="H460" s="27">
        <f>H461</f>
        <v>7</v>
      </c>
      <c r="I460" s="27">
        <f>I461</f>
        <v>7</v>
      </c>
      <c r="J460" s="99"/>
    </row>
    <row r="461" spans="1:10" s="19" customFormat="1" ht="45">
      <c r="A461" s="115" t="s">
        <v>82</v>
      </c>
      <c r="B461" s="18" t="s">
        <v>52</v>
      </c>
      <c r="C461" s="18" t="s">
        <v>30</v>
      </c>
      <c r="D461" s="18" t="s">
        <v>21</v>
      </c>
      <c r="E461" s="18" t="s">
        <v>410</v>
      </c>
      <c r="F461" s="18" t="s">
        <v>81</v>
      </c>
      <c r="G461" s="39">
        <f t="shared" si="29"/>
        <v>0</v>
      </c>
      <c r="H461" s="27">
        <v>7</v>
      </c>
      <c r="I461" s="27">
        <v>7</v>
      </c>
      <c r="J461" s="99"/>
    </row>
    <row r="462" spans="1:10" s="19" customFormat="1" ht="45">
      <c r="A462" s="49" t="s">
        <v>413</v>
      </c>
      <c r="B462" s="18" t="s">
        <v>52</v>
      </c>
      <c r="C462" s="18" t="s">
        <v>30</v>
      </c>
      <c r="D462" s="18" t="s">
        <v>21</v>
      </c>
      <c r="E462" s="18" t="s">
        <v>412</v>
      </c>
      <c r="F462" s="18"/>
      <c r="G462" s="39">
        <f t="shared" si="29"/>
        <v>0</v>
      </c>
      <c r="H462" s="27">
        <f>H463</f>
        <v>0</v>
      </c>
      <c r="I462" s="27">
        <f>I463</f>
        <v>0</v>
      </c>
      <c r="J462" s="99"/>
    </row>
    <row r="463" spans="1:10" s="19" customFormat="1" ht="15">
      <c r="A463" s="76" t="s">
        <v>68</v>
      </c>
      <c r="B463" s="18" t="s">
        <v>52</v>
      </c>
      <c r="C463" s="18" t="s">
        <v>30</v>
      </c>
      <c r="D463" s="18" t="s">
        <v>21</v>
      </c>
      <c r="E463" s="18" t="s">
        <v>412</v>
      </c>
      <c r="F463" s="18" t="s">
        <v>67</v>
      </c>
      <c r="G463" s="39">
        <f t="shared" si="29"/>
        <v>0</v>
      </c>
      <c r="H463" s="27"/>
      <c r="I463" s="27"/>
      <c r="J463" s="99"/>
    </row>
    <row r="464" spans="1:10" s="19" customFormat="1" ht="45">
      <c r="A464" s="189" t="s">
        <v>478</v>
      </c>
      <c r="B464" s="18" t="s">
        <v>52</v>
      </c>
      <c r="C464" s="18" t="s">
        <v>30</v>
      </c>
      <c r="D464" s="18" t="s">
        <v>21</v>
      </c>
      <c r="E464" s="18" t="s">
        <v>475</v>
      </c>
      <c r="F464" s="18"/>
      <c r="G464" s="39"/>
      <c r="H464" s="27">
        <f>H465</f>
        <v>236.25</v>
      </c>
      <c r="I464" s="27"/>
      <c r="J464" s="99"/>
    </row>
    <row r="465" spans="1:10" s="19" customFormat="1" ht="45">
      <c r="A465" s="115" t="s">
        <v>82</v>
      </c>
      <c r="B465" s="18" t="s">
        <v>52</v>
      </c>
      <c r="C465" s="18" t="s">
        <v>30</v>
      </c>
      <c r="D465" s="18" t="s">
        <v>21</v>
      </c>
      <c r="E465" s="18" t="s">
        <v>475</v>
      </c>
      <c r="F465" s="18" t="s">
        <v>81</v>
      </c>
      <c r="G465" s="39"/>
      <c r="H465" s="27">
        <v>236.25</v>
      </c>
      <c r="I465" s="27"/>
      <c r="J465" s="99"/>
    </row>
    <row r="466" spans="1:10" s="5" customFormat="1" ht="57">
      <c r="A466" s="80" t="s">
        <v>348</v>
      </c>
      <c r="B466" s="8" t="s">
        <v>52</v>
      </c>
      <c r="C466" s="8" t="s">
        <v>30</v>
      </c>
      <c r="D466" s="8" t="s">
        <v>21</v>
      </c>
      <c r="E466" s="8" t="s">
        <v>169</v>
      </c>
      <c r="F466" s="8"/>
      <c r="G466" s="39">
        <f t="shared" si="29"/>
        <v>280.0200000000001</v>
      </c>
      <c r="H466" s="26">
        <f>H467</f>
        <v>954.9200000000001</v>
      </c>
      <c r="I466" s="26">
        <f>I467</f>
        <v>674.9</v>
      </c>
      <c r="J466" s="95"/>
    </row>
    <row r="467" spans="1:10" s="5" customFormat="1" ht="30">
      <c r="A467" s="49" t="s">
        <v>221</v>
      </c>
      <c r="B467" s="8" t="s">
        <v>52</v>
      </c>
      <c r="C467" s="8" t="s">
        <v>30</v>
      </c>
      <c r="D467" s="8" t="s">
        <v>21</v>
      </c>
      <c r="E467" s="8" t="s">
        <v>170</v>
      </c>
      <c r="F467" s="8"/>
      <c r="G467" s="39">
        <f t="shared" si="29"/>
        <v>280.0200000000001</v>
      </c>
      <c r="H467" s="26">
        <f>H468+H471+H469+H474+H473+H470+H475+H472</f>
        <v>954.9200000000001</v>
      </c>
      <c r="I467" s="26">
        <f>I468+I471+I469+I474+I473+I470+I475+I472</f>
        <v>674.9</v>
      </c>
      <c r="J467" s="95"/>
    </row>
    <row r="468" spans="1:10" s="5" customFormat="1" ht="15">
      <c r="A468" s="115" t="s">
        <v>201</v>
      </c>
      <c r="B468" s="8" t="s">
        <v>52</v>
      </c>
      <c r="C468" s="8" t="s">
        <v>30</v>
      </c>
      <c r="D468" s="8" t="s">
        <v>21</v>
      </c>
      <c r="E468" s="8" t="s">
        <v>170</v>
      </c>
      <c r="F468" s="8" t="s">
        <v>88</v>
      </c>
      <c r="G468" s="39">
        <f t="shared" si="29"/>
        <v>0</v>
      </c>
      <c r="H468" s="26">
        <v>408</v>
      </c>
      <c r="I468" s="90">
        <v>408</v>
      </c>
      <c r="J468" s="96"/>
    </row>
    <row r="469" spans="1:10" s="5" customFormat="1" ht="30" hidden="1">
      <c r="A469" s="115" t="s">
        <v>99</v>
      </c>
      <c r="B469" s="8" t="s">
        <v>52</v>
      </c>
      <c r="C469" s="8" t="s">
        <v>30</v>
      </c>
      <c r="D469" s="8" t="s">
        <v>21</v>
      </c>
      <c r="E469" s="8" t="s">
        <v>170</v>
      </c>
      <c r="F469" s="8" t="s">
        <v>98</v>
      </c>
      <c r="G469" s="39">
        <f t="shared" si="29"/>
        <v>0</v>
      </c>
      <c r="H469" s="26"/>
      <c r="I469" s="90"/>
      <c r="J469" s="96"/>
    </row>
    <row r="470" spans="1:10" s="5" customFormat="1" ht="45.75" customHeight="1">
      <c r="A470" s="115" t="s">
        <v>202</v>
      </c>
      <c r="B470" s="8" t="s">
        <v>52</v>
      </c>
      <c r="C470" s="8" t="s">
        <v>30</v>
      </c>
      <c r="D470" s="8" t="s">
        <v>21</v>
      </c>
      <c r="E470" s="8" t="s">
        <v>170</v>
      </c>
      <c r="F470" s="8" t="s">
        <v>128</v>
      </c>
      <c r="G470" s="39">
        <f t="shared" si="29"/>
        <v>-1</v>
      </c>
      <c r="H470" s="27">
        <f>80-1</f>
        <v>79</v>
      </c>
      <c r="I470" s="90">
        <v>80</v>
      </c>
      <c r="J470" s="96"/>
    </row>
    <row r="471" spans="1:10" s="5" customFormat="1" ht="45">
      <c r="A471" s="115" t="s">
        <v>82</v>
      </c>
      <c r="B471" s="8" t="s">
        <v>52</v>
      </c>
      <c r="C471" s="8" t="s">
        <v>30</v>
      </c>
      <c r="D471" s="8" t="s">
        <v>21</v>
      </c>
      <c r="E471" s="8" t="s">
        <v>170</v>
      </c>
      <c r="F471" s="62" t="s">
        <v>81</v>
      </c>
      <c r="G471" s="39">
        <f t="shared" si="29"/>
        <v>280.02</v>
      </c>
      <c r="H471" s="26">
        <f>86.9+56.001+224.019</f>
        <v>366.92</v>
      </c>
      <c r="I471" s="26">
        <v>86.9</v>
      </c>
      <c r="J471" s="96"/>
    </row>
    <row r="472" spans="1:10" s="5" customFormat="1" ht="15">
      <c r="A472" s="156" t="s">
        <v>405</v>
      </c>
      <c r="B472" s="8" t="s">
        <v>52</v>
      </c>
      <c r="C472" s="8" t="s">
        <v>30</v>
      </c>
      <c r="D472" s="8" t="s">
        <v>21</v>
      </c>
      <c r="E472" s="8" t="s">
        <v>170</v>
      </c>
      <c r="F472" s="62" t="s">
        <v>404</v>
      </c>
      <c r="G472" s="39">
        <f t="shared" si="29"/>
        <v>0</v>
      </c>
      <c r="H472" s="26">
        <v>100</v>
      </c>
      <c r="I472" s="90">
        <v>100</v>
      </c>
      <c r="J472" s="96"/>
    </row>
    <row r="473" spans="1:10" s="5" customFormat="1" ht="30">
      <c r="A473" s="156" t="s">
        <v>103</v>
      </c>
      <c r="B473" s="8" t="s">
        <v>52</v>
      </c>
      <c r="C473" s="8" t="s">
        <v>30</v>
      </c>
      <c r="D473" s="8" t="s">
        <v>21</v>
      </c>
      <c r="E473" s="8" t="s">
        <v>170</v>
      </c>
      <c r="F473" s="62" t="s">
        <v>101</v>
      </c>
      <c r="G473" s="39">
        <f aca="true" t="shared" si="31" ref="G473:G504">H473-I473</f>
        <v>0</v>
      </c>
      <c r="H473" s="26"/>
      <c r="I473" s="90"/>
      <c r="J473" s="96"/>
    </row>
    <row r="474" spans="1:10" s="5" customFormat="1" ht="15">
      <c r="A474" s="156" t="s">
        <v>104</v>
      </c>
      <c r="B474" s="8" t="s">
        <v>52</v>
      </c>
      <c r="C474" s="8" t="s">
        <v>30</v>
      </c>
      <c r="D474" s="8" t="s">
        <v>21</v>
      </c>
      <c r="E474" s="8" t="s">
        <v>170</v>
      </c>
      <c r="F474" s="62" t="s">
        <v>102</v>
      </c>
      <c r="G474" s="39">
        <f t="shared" si="31"/>
        <v>0</v>
      </c>
      <c r="H474" s="26"/>
      <c r="I474" s="90"/>
      <c r="J474" s="96"/>
    </row>
    <row r="475" spans="1:10" s="5" customFormat="1" ht="15">
      <c r="A475" s="156" t="s">
        <v>215</v>
      </c>
      <c r="B475" s="8" t="s">
        <v>52</v>
      </c>
      <c r="C475" s="8" t="s">
        <v>30</v>
      </c>
      <c r="D475" s="8" t="s">
        <v>21</v>
      </c>
      <c r="E475" s="8" t="s">
        <v>170</v>
      </c>
      <c r="F475" s="62" t="s">
        <v>213</v>
      </c>
      <c r="G475" s="39">
        <f t="shared" si="31"/>
        <v>1</v>
      </c>
      <c r="H475" s="26">
        <v>1</v>
      </c>
      <c r="I475" s="90"/>
      <c r="J475" s="96"/>
    </row>
    <row r="476" spans="1:10" s="5" customFormat="1" ht="99.75">
      <c r="A476" s="117" t="s">
        <v>299</v>
      </c>
      <c r="B476" s="23" t="s">
        <v>52</v>
      </c>
      <c r="C476" s="18" t="s">
        <v>30</v>
      </c>
      <c r="D476" s="18" t="s">
        <v>21</v>
      </c>
      <c r="E476" s="18" t="s">
        <v>171</v>
      </c>
      <c r="F476" s="64"/>
      <c r="G476" s="39">
        <f t="shared" si="31"/>
        <v>0</v>
      </c>
      <c r="H476" s="27">
        <f>H477</f>
        <v>4003.7</v>
      </c>
      <c r="I476" s="27">
        <f>I477</f>
        <v>4003.7</v>
      </c>
      <c r="J476" s="96"/>
    </row>
    <row r="477" spans="1:10" s="5" customFormat="1" ht="15">
      <c r="A477" s="49" t="s">
        <v>117</v>
      </c>
      <c r="B477" s="8" t="s">
        <v>52</v>
      </c>
      <c r="C477" s="8" t="s">
        <v>30</v>
      </c>
      <c r="D477" s="8" t="s">
        <v>21</v>
      </c>
      <c r="E477" s="8" t="s">
        <v>172</v>
      </c>
      <c r="F477" s="8"/>
      <c r="G477" s="39">
        <f t="shared" si="31"/>
        <v>0</v>
      </c>
      <c r="H477" s="26">
        <f>H478+H479</f>
        <v>4003.7</v>
      </c>
      <c r="I477" s="26">
        <f>I478+I479</f>
        <v>4003.7</v>
      </c>
      <c r="J477" s="95"/>
    </row>
    <row r="478" spans="1:10" s="5" customFormat="1" ht="61.5" customHeight="1">
      <c r="A478" s="76" t="s">
        <v>89</v>
      </c>
      <c r="B478" s="8" t="s">
        <v>52</v>
      </c>
      <c r="C478" s="8" t="s">
        <v>30</v>
      </c>
      <c r="D478" s="8" t="s">
        <v>21</v>
      </c>
      <c r="E478" s="8" t="s">
        <v>172</v>
      </c>
      <c r="F478" s="8" t="s">
        <v>65</v>
      </c>
      <c r="G478" s="39">
        <f t="shared" si="31"/>
        <v>0</v>
      </c>
      <c r="H478" s="26">
        <v>4003.7</v>
      </c>
      <c r="I478" s="90">
        <v>4003.7</v>
      </c>
      <c r="J478" s="96"/>
    </row>
    <row r="479" spans="1:10" s="5" customFormat="1" ht="15" hidden="1">
      <c r="A479" s="76" t="s">
        <v>68</v>
      </c>
      <c r="B479" s="8" t="s">
        <v>52</v>
      </c>
      <c r="C479" s="8" t="s">
        <v>30</v>
      </c>
      <c r="D479" s="8" t="s">
        <v>21</v>
      </c>
      <c r="E479" s="8" t="s">
        <v>172</v>
      </c>
      <c r="F479" s="8" t="s">
        <v>67</v>
      </c>
      <c r="G479" s="39">
        <f t="shared" si="31"/>
        <v>0</v>
      </c>
      <c r="H479" s="26"/>
      <c r="I479" s="90"/>
      <c r="J479" s="96"/>
    </row>
    <row r="480" spans="1:10" s="5" customFormat="1" ht="43.5" customHeight="1">
      <c r="A480" s="117" t="s">
        <v>300</v>
      </c>
      <c r="B480" s="111" t="s">
        <v>52</v>
      </c>
      <c r="C480" s="8" t="s">
        <v>30</v>
      </c>
      <c r="D480" s="8" t="s">
        <v>21</v>
      </c>
      <c r="E480" s="8" t="s">
        <v>173</v>
      </c>
      <c r="F480" s="8"/>
      <c r="G480" s="39">
        <f t="shared" si="31"/>
        <v>200</v>
      </c>
      <c r="H480" s="26">
        <f>H481</f>
        <v>1695</v>
      </c>
      <c r="I480" s="26">
        <f>I481</f>
        <v>1495</v>
      </c>
      <c r="J480" s="96"/>
    </row>
    <row r="481" spans="1:10" s="5" customFormat="1" ht="30">
      <c r="A481" s="49" t="s">
        <v>221</v>
      </c>
      <c r="B481" s="8" t="s">
        <v>52</v>
      </c>
      <c r="C481" s="8" t="s">
        <v>30</v>
      </c>
      <c r="D481" s="8" t="s">
        <v>21</v>
      </c>
      <c r="E481" s="8" t="s">
        <v>174</v>
      </c>
      <c r="F481" s="8"/>
      <c r="G481" s="39">
        <f t="shared" si="31"/>
        <v>200</v>
      </c>
      <c r="H481" s="26">
        <f>H482+H483+H485+H487+H486+H484+H488</f>
        <v>1695</v>
      </c>
      <c r="I481" s="26">
        <f>I482+I483+I485+I487+I486+I484+I488</f>
        <v>1495</v>
      </c>
      <c r="J481" s="95"/>
    </row>
    <row r="482" spans="1:10" s="5" customFormat="1" ht="15">
      <c r="A482" s="115" t="s">
        <v>201</v>
      </c>
      <c r="B482" s="8" t="s">
        <v>52</v>
      </c>
      <c r="C482" s="8" t="s">
        <v>30</v>
      </c>
      <c r="D482" s="8" t="s">
        <v>21</v>
      </c>
      <c r="E482" s="8" t="s">
        <v>174</v>
      </c>
      <c r="F482" s="8" t="s">
        <v>88</v>
      </c>
      <c r="G482" s="39">
        <f t="shared" si="31"/>
        <v>-5</v>
      </c>
      <c r="H482" s="26">
        <f>1215-5</f>
        <v>1210</v>
      </c>
      <c r="I482" s="90">
        <v>1215</v>
      </c>
      <c r="J482" s="96"/>
    </row>
    <row r="483" spans="1:10" s="5" customFormat="1" ht="30" hidden="1">
      <c r="A483" s="115" t="s">
        <v>99</v>
      </c>
      <c r="B483" s="8" t="s">
        <v>52</v>
      </c>
      <c r="C483" s="8" t="s">
        <v>30</v>
      </c>
      <c r="D483" s="8" t="s">
        <v>21</v>
      </c>
      <c r="E483" s="8" t="s">
        <v>174</v>
      </c>
      <c r="F483" s="8" t="s">
        <v>98</v>
      </c>
      <c r="G483" s="39">
        <f t="shared" si="31"/>
        <v>0</v>
      </c>
      <c r="H483" s="26"/>
      <c r="I483" s="90"/>
      <c r="J483" s="96"/>
    </row>
    <row r="484" spans="1:10" s="5" customFormat="1" ht="47.25" customHeight="1">
      <c r="A484" s="115" t="s">
        <v>202</v>
      </c>
      <c r="B484" s="8" t="s">
        <v>52</v>
      </c>
      <c r="C484" s="8" t="s">
        <v>30</v>
      </c>
      <c r="D484" s="8" t="s">
        <v>21</v>
      </c>
      <c r="E484" s="8" t="s">
        <v>174</v>
      </c>
      <c r="F484" s="8" t="s">
        <v>128</v>
      </c>
      <c r="G484" s="39">
        <f t="shared" si="31"/>
        <v>195</v>
      </c>
      <c r="H484" s="26">
        <f>240-5+200</f>
        <v>435</v>
      </c>
      <c r="I484" s="90">
        <v>240</v>
      </c>
      <c r="J484" s="96"/>
    </row>
    <row r="485" spans="1:10" s="5" customFormat="1" ht="45">
      <c r="A485" s="115" t="s">
        <v>82</v>
      </c>
      <c r="B485" s="8" t="s">
        <v>52</v>
      </c>
      <c r="C485" s="8" t="s">
        <v>30</v>
      </c>
      <c r="D485" s="8" t="s">
        <v>21</v>
      </c>
      <c r="E485" s="8" t="s">
        <v>174</v>
      </c>
      <c r="F485" s="62" t="s">
        <v>81</v>
      </c>
      <c r="G485" s="39">
        <f t="shared" si="31"/>
        <v>5</v>
      </c>
      <c r="H485" s="26">
        <f>40+5</f>
        <v>45</v>
      </c>
      <c r="I485" s="90">
        <v>40</v>
      </c>
      <c r="J485" s="96"/>
    </row>
    <row r="486" spans="1:10" s="5" customFormat="1" ht="45">
      <c r="A486" s="51" t="s">
        <v>114</v>
      </c>
      <c r="B486" s="8" t="s">
        <v>52</v>
      </c>
      <c r="C486" s="8" t="s">
        <v>30</v>
      </c>
      <c r="D486" s="8" t="s">
        <v>21</v>
      </c>
      <c r="E486" s="8" t="s">
        <v>174</v>
      </c>
      <c r="F486" s="62" t="s">
        <v>113</v>
      </c>
      <c r="G486" s="39">
        <f t="shared" si="31"/>
        <v>0</v>
      </c>
      <c r="H486" s="26"/>
      <c r="I486" s="90"/>
      <c r="J486" s="96"/>
    </row>
    <row r="487" spans="1:10" s="5" customFormat="1" ht="15">
      <c r="A487" s="156" t="s">
        <v>104</v>
      </c>
      <c r="B487" s="8" t="s">
        <v>52</v>
      </c>
      <c r="C487" s="8" t="s">
        <v>30</v>
      </c>
      <c r="D487" s="8" t="s">
        <v>21</v>
      </c>
      <c r="E487" s="8" t="s">
        <v>174</v>
      </c>
      <c r="F487" s="62" t="s">
        <v>102</v>
      </c>
      <c r="G487" s="39">
        <f t="shared" si="31"/>
        <v>0</v>
      </c>
      <c r="H487" s="26"/>
      <c r="I487" s="90"/>
      <c r="J487" s="96"/>
    </row>
    <row r="488" spans="1:10" s="5" customFormat="1" ht="15">
      <c r="A488" s="156" t="s">
        <v>215</v>
      </c>
      <c r="B488" s="8" t="s">
        <v>52</v>
      </c>
      <c r="C488" s="8" t="s">
        <v>30</v>
      </c>
      <c r="D488" s="8" t="s">
        <v>21</v>
      </c>
      <c r="E488" s="8" t="s">
        <v>174</v>
      </c>
      <c r="F488" s="62" t="s">
        <v>213</v>
      </c>
      <c r="G488" s="39">
        <f t="shared" si="31"/>
        <v>5</v>
      </c>
      <c r="H488" s="26">
        <v>5</v>
      </c>
      <c r="I488" s="90"/>
      <c r="J488" s="96"/>
    </row>
    <row r="489" spans="1:10" s="5" customFormat="1" ht="30">
      <c r="A489" s="115" t="s">
        <v>87</v>
      </c>
      <c r="B489" s="23" t="s">
        <v>52</v>
      </c>
      <c r="C489" s="23" t="s">
        <v>30</v>
      </c>
      <c r="D489" s="23" t="s">
        <v>21</v>
      </c>
      <c r="E489" s="23" t="s">
        <v>135</v>
      </c>
      <c r="F489" s="8"/>
      <c r="G489" s="39">
        <f t="shared" si="31"/>
        <v>-78.45000000000005</v>
      </c>
      <c r="H489" s="26">
        <f>H490+H493+H496</f>
        <v>906.15</v>
      </c>
      <c r="I489" s="26">
        <f>I490+I493+I496</f>
        <v>984.6</v>
      </c>
      <c r="J489" s="96"/>
    </row>
    <row r="490" spans="1:10" s="5" customFormat="1" ht="61.5" customHeight="1" hidden="1">
      <c r="A490" s="51" t="s">
        <v>90</v>
      </c>
      <c r="B490" s="8" t="s">
        <v>52</v>
      </c>
      <c r="C490" s="8" t="s">
        <v>30</v>
      </c>
      <c r="D490" s="8" t="s">
        <v>21</v>
      </c>
      <c r="E490" s="8" t="s">
        <v>175</v>
      </c>
      <c r="F490" s="8"/>
      <c r="G490" s="39">
        <f t="shared" si="31"/>
        <v>0</v>
      </c>
      <c r="H490" s="26">
        <f>H491+H492</f>
        <v>0</v>
      </c>
      <c r="I490" s="26">
        <f>I491+I492</f>
        <v>0</v>
      </c>
      <c r="J490" s="96"/>
    </row>
    <row r="491" spans="1:10" s="5" customFormat="1" ht="45" hidden="1">
      <c r="A491" s="115" t="s">
        <v>82</v>
      </c>
      <c r="B491" s="8" t="s">
        <v>52</v>
      </c>
      <c r="C491" s="8" t="s">
        <v>30</v>
      </c>
      <c r="D491" s="8" t="s">
        <v>21</v>
      </c>
      <c r="E491" s="8" t="s">
        <v>175</v>
      </c>
      <c r="F491" s="8" t="s">
        <v>81</v>
      </c>
      <c r="G491" s="39">
        <f t="shared" si="31"/>
        <v>0</v>
      </c>
      <c r="H491" s="26"/>
      <c r="I491" s="90"/>
      <c r="J491" s="96"/>
    </row>
    <row r="492" spans="1:10" s="5" customFormat="1" ht="15" hidden="1">
      <c r="A492" s="51" t="s">
        <v>15</v>
      </c>
      <c r="B492" s="8" t="s">
        <v>52</v>
      </c>
      <c r="C492" s="8" t="s">
        <v>30</v>
      </c>
      <c r="D492" s="8" t="s">
        <v>21</v>
      </c>
      <c r="E492" s="8" t="s">
        <v>175</v>
      </c>
      <c r="F492" s="8" t="s">
        <v>91</v>
      </c>
      <c r="G492" s="39">
        <f t="shared" si="31"/>
        <v>0</v>
      </c>
      <c r="H492" s="26"/>
      <c r="I492" s="90"/>
      <c r="J492" s="96"/>
    </row>
    <row r="493" spans="1:10" s="5" customFormat="1" ht="76.5" customHeight="1" hidden="1">
      <c r="A493" s="115" t="s">
        <v>124</v>
      </c>
      <c r="B493" s="8" t="s">
        <v>52</v>
      </c>
      <c r="C493" s="8" t="s">
        <v>30</v>
      </c>
      <c r="D493" s="8" t="s">
        <v>21</v>
      </c>
      <c r="E493" s="8" t="s">
        <v>176</v>
      </c>
      <c r="F493" s="8"/>
      <c r="G493" s="39">
        <f t="shared" si="31"/>
        <v>0</v>
      </c>
      <c r="H493" s="26">
        <f>H494+H495</f>
        <v>0</v>
      </c>
      <c r="I493" s="26">
        <f>I494+I495</f>
        <v>0</v>
      </c>
      <c r="J493" s="96"/>
    </row>
    <row r="494" spans="1:10" s="5" customFormat="1" ht="45" hidden="1">
      <c r="A494" s="115" t="s">
        <v>82</v>
      </c>
      <c r="B494" s="8" t="s">
        <v>52</v>
      </c>
      <c r="C494" s="8" t="s">
        <v>30</v>
      </c>
      <c r="D494" s="8" t="s">
        <v>21</v>
      </c>
      <c r="E494" s="8" t="s">
        <v>176</v>
      </c>
      <c r="F494" s="8" t="s">
        <v>81</v>
      </c>
      <c r="G494" s="39">
        <f t="shared" si="31"/>
        <v>0</v>
      </c>
      <c r="H494" s="26"/>
      <c r="I494" s="90"/>
      <c r="J494" s="96"/>
    </row>
    <row r="495" spans="1:10" s="5" customFormat="1" ht="15" hidden="1">
      <c r="A495" s="51" t="s">
        <v>15</v>
      </c>
      <c r="B495" s="8" t="s">
        <v>52</v>
      </c>
      <c r="C495" s="8" t="s">
        <v>30</v>
      </c>
      <c r="D495" s="8" t="s">
        <v>21</v>
      </c>
      <c r="E495" s="8" t="s">
        <v>176</v>
      </c>
      <c r="F495" s="8" t="s">
        <v>91</v>
      </c>
      <c r="G495" s="39">
        <f t="shared" si="31"/>
        <v>0</v>
      </c>
      <c r="H495" s="26"/>
      <c r="I495" s="90"/>
      <c r="J495" s="96"/>
    </row>
    <row r="496" spans="1:10" s="5" customFormat="1" ht="20.25" customHeight="1">
      <c r="A496" s="51" t="s">
        <v>421</v>
      </c>
      <c r="B496" s="8" t="s">
        <v>52</v>
      </c>
      <c r="C496" s="8" t="s">
        <v>30</v>
      </c>
      <c r="D496" s="8" t="s">
        <v>21</v>
      </c>
      <c r="E496" s="8" t="s">
        <v>184</v>
      </c>
      <c r="F496" s="8"/>
      <c r="G496" s="39">
        <f t="shared" si="31"/>
        <v>-78.45000000000005</v>
      </c>
      <c r="H496" s="26">
        <f>H498+H497</f>
        <v>906.15</v>
      </c>
      <c r="I496" s="26">
        <f>I498+I497</f>
        <v>984.6</v>
      </c>
      <c r="J496" s="96"/>
    </row>
    <row r="497" spans="1:10" s="5" customFormat="1" ht="85.5">
      <c r="A497" s="74" t="s">
        <v>255</v>
      </c>
      <c r="B497" s="8" t="s">
        <v>52</v>
      </c>
      <c r="C497" s="8" t="s">
        <v>30</v>
      </c>
      <c r="D497" s="8" t="s">
        <v>21</v>
      </c>
      <c r="E497" s="8" t="s">
        <v>184</v>
      </c>
      <c r="F497" s="8" t="s">
        <v>81</v>
      </c>
      <c r="G497" s="39">
        <f t="shared" si="31"/>
        <v>0</v>
      </c>
      <c r="H497" s="26">
        <v>130</v>
      </c>
      <c r="I497" s="90">
        <v>130</v>
      </c>
      <c r="J497" s="96"/>
    </row>
    <row r="498" spans="1:10" s="5" customFormat="1" ht="15">
      <c r="A498" s="51" t="s">
        <v>68</v>
      </c>
      <c r="B498" s="8" t="s">
        <v>52</v>
      </c>
      <c r="C498" s="8" t="s">
        <v>30</v>
      </c>
      <c r="D498" s="8" t="s">
        <v>21</v>
      </c>
      <c r="E498" s="8" t="s">
        <v>184</v>
      </c>
      <c r="F498" s="8" t="s">
        <v>67</v>
      </c>
      <c r="G498" s="39">
        <f t="shared" si="31"/>
        <v>-78.45000000000005</v>
      </c>
      <c r="H498" s="26">
        <f>854.6-26.25-52.2</f>
        <v>776.15</v>
      </c>
      <c r="I498" s="90">
        <v>854.6</v>
      </c>
      <c r="J498" s="96"/>
    </row>
    <row r="499" spans="1:10" s="16" customFormat="1" ht="14.25">
      <c r="A499" s="50" t="s">
        <v>33</v>
      </c>
      <c r="B499" s="20" t="s">
        <v>52</v>
      </c>
      <c r="C499" s="20" t="s">
        <v>32</v>
      </c>
      <c r="D499" s="20"/>
      <c r="E499" s="20"/>
      <c r="F499" s="20"/>
      <c r="G499" s="39">
        <f t="shared" si="31"/>
        <v>891.4279999999999</v>
      </c>
      <c r="H499" s="24">
        <f>H504+H500+H513+H523</f>
        <v>33080.128</v>
      </c>
      <c r="I499" s="24">
        <f>I504+I500+I513+I523</f>
        <v>32188.699999999997</v>
      </c>
      <c r="J499" s="105"/>
    </row>
    <row r="500" spans="1:10" s="16" customFormat="1" ht="14.25">
      <c r="A500" s="74" t="s">
        <v>11</v>
      </c>
      <c r="B500" s="15" t="s">
        <v>52</v>
      </c>
      <c r="C500" s="15" t="s">
        <v>32</v>
      </c>
      <c r="D500" s="15" t="s">
        <v>21</v>
      </c>
      <c r="E500" s="15"/>
      <c r="F500" s="15"/>
      <c r="G500" s="39">
        <f t="shared" si="31"/>
        <v>0</v>
      </c>
      <c r="H500" s="24">
        <f aca="true" t="shared" si="32" ref="H500:I502">H501</f>
        <v>790.1</v>
      </c>
      <c r="I500" s="24">
        <f t="shared" si="32"/>
        <v>790.1</v>
      </c>
      <c r="J500" s="105"/>
    </row>
    <row r="501" spans="1:10" s="19" customFormat="1" ht="30">
      <c r="A501" s="115" t="s">
        <v>87</v>
      </c>
      <c r="B501" s="23" t="s">
        <v>52</v>
      </c>
      <c r="C501" s="23" t="s">
        <v>32</v>
      </c>
      <c r="D501" s="23" t="s">
        <v>21</v>
      </c>
      <c r="E501" s="23" t="s">
        <v>135</v>
      </c>
      <c r="F501" s="23"/>
      <c r="G501" s="39">
        <f t="shared" si="31"/>
        <v>0</v>
      </c>
      <c r="H501" s="27">
        <f t="shared" si="32"/>
        <v>790.1</v>
      </c>
      <c r="I501" s="93">
        <f t="shared" si="32"/>
        <v>790.1</v>
      </c>
      <c r="J501" s="99"/>
    </row>
    <row r="502" spans="1:10" s="5" customFormat="1" ht="45">
      <c r="A502" s="51" t="s">
        <v>12</v>
      </c>
      <c r="B502" s="14" t="s">
        <v>52</v>
      </c>
      <c r="C502" s="23" t="s">
        <v>32</v>
      </c>
      <c r="D502" s="23" t="s">
        <v>21</v>
      </c>
      <c r="E502" s="14" t="s">
        <v>177</v>
      </c>
      <c r="F502" s="14"/>
      <c r="G502" s="39">
        <f t="shared" si="31"/>
        <v>0</v>
      </c>
      <c r="H502" s="26">
        <f t="shared" si="32"/>
        <v>790.1</v>
      </c>
      <c r="I502" s="90">
        <f t="shared" si="32"/>
        <v>790.1</v>
      </c>
      <c r="J502" s="95"/>
    </row>
    <row r="503" spans="1:10" s="5" customFormat="1" ht="15">
      <c r="A503" s="49" t="s">
        <v>95</v>
      </c>
      <c r="B503" s="14" t="s">
        <v>52</v>
      </c>
      <c r="C503" s="23" t="s">
        <v>32</v>
      </c>
      <c r="D503" s="23" t="s">
        <v>21</v>
      </c>
      <c r="E503" s="14" t="s">
        <v>177</v>
      </c>
      <c r="F503" s="14" t="s">
        <v>94</v>
      </c>
      <c r="G503" s="39">
        <f t="shared" si="31"/>
        <v>0</v>
      </c>
      <c r="H503" s="26">
        <v>790.1</v>
      </c>
      <c r="I503" s="90">
        <v>790.1</v>
      </c>
      <c r="J503" s="96"/>
    </row>
    <row r="504" spans="1:10" s="16" customFormat="1" ht="14.25">
      <c r="A504" s="50" t="s">
        <v>51</v>
      </c>
      <c r="B504" s="20" t="s">
        <v>52</v>
      </c>
      <c r="C504" s="20" t="s">
        <v>32</v>
      </c>
      <c r="D504" s="20" t="s">
        <v>22</v>
      </c>
      <c r="E504" s="20"/>
      <c r="F504" s="20"/>
      <c r="G504" s="39">
        <f t="shared" si="31"/>
        <v>97.1140000000014</v>
      </c>
      <c r="H504" s="24">
        <f>H505</f>
        <v>23814.014</v>
      </c>
      <c r="I504" s="24">
        <f>I505</f>
        <v>23716.899999999998</v>
      </c>
      <c r="J504" s="105"/>
    </row>
    <row r="505" spans="1:10" s="16" customFormat="1" ht="30">
      <c r="A505" s="115" t="s">
        <v>87</v>
      </c>
      <c r="B505" s="23" t="s">
        <v>52</v>
      </c>
      <c r="C505" s="23" t="s">
        <v>32</v>
      </c>
      <c r="D505" s="23" t="s">
        <v>22</v>
      </c>
      <c r="E505" s="23" t="s">
        <v>135</v>
      </c>
      <c r="F505" s="23"/>
      <c r="G505" s="39">
        <f aca="true" t="shared" si="33" ref="G505:G538">H505-I505</f>
        <v>97.1140000000014</v>
      </c>
      <c r="H505" s="27">
        <f>H508+H510+H506</f>
        <v>23814.014</v>
      </c>
      <c r="I505" s="27">
        <f>I508+I510+I506</f>
        <v>23716.899999999998</v>
      </c>
      <c r="J505" s="97"/>
    </row>
    <row r="506" spans="1:10" s="5" customFormat="1" ht="90">
      <c r="A506" s="49" t="s">
        <v>286</v>
      </c>
      <c r="B506" s="8" t="s">
        <v>52</v>
      </c>
      <c r="C506" s="8" t="s">
        <v>32</v>
      </c>
      <c r="D506" s="8" t="s">
        <v>22</v>
      </c>
      <c r="E506" s="8" t="s">
        <v>194</v>
      </c>
      <c r="F506" s="8"/>
      <c r="G506" s="39">
        <f t="shared" si="33"/>
        <v>0</v>
      </c>
      <c r="H506" s="26">
        <f>H507</f>
        <v>2476.8</v>
      </c>
      <c r="I506" s="90">
        <f>I507</f>
        <v>2476.8</v>
      </c>
      <c r="J506" s="96"/>
    </row>
    <row r="507" spans="1:10" s="5" customFormat="1" ht="30" customHeight="1">
      <c r="A507" s="76" t="s">
        <v>106</v>
      </c>
      <c r="B507" s="8" t="s">
        <v>52</v>
      </c>
      <c r="C507" s="8" t="s">
        <v>32</v>
      </c>
      <c r="D507" s="8" t="s">
        <v>22</v>
      </c>
      <c r="E507" s="8" t="s">
        <v>194</v>
      </c>
      <c r="F507" s="8" t="s">
        <v>105</v>
      </c>
      <c r="G507" s="39">
        <f t="shared" si="33"/>
        <v>0</v>
      </c>
      <c r="H507" s="26">
        <v>2476.8</v>
      </c>
      <c r="I507" s="90">
        <v>2476.8</v>
      </c>
      <c r="J507" s="96"/>
    </row>
    <row r="508" spans="1:10" s="16" customFormat="1" ht="104.25" customHeight="1">
      <c r="A508" s="51" t="s">
        <v>287</v>
      </c>
      <c r="B508" s="23" t="s">
        <v>52</v>
      </c>
      <c r="C508" s="23" t="s">
        <v>32</v>
      </c>
      <c r="D508" s="23" t="s">
        <v>22</v>
      </c>
      <c r="E508" s="23" t="s">
        <v>178</v>
      </c>
      <c r="F508" s="23"/>
      <c r="G508" s="39">
        <f t="shared" si="33"/>
        <v>0</v>
      </c>
      <c r="H508" s="27">
        <f>H509</f>
        <v>444.6</v>
      </c>
      <c r="I508" s="27">
        <f>I509</f>
        <v>444.6</v>
      </c>
      <c r="J508" s="97"/>
    </row>
    <row r="509" spans="1:10" s="16" customFormat="1" ht="33" customHeight="1">
      <c r="A509" s="51" t="s">
        <v>106</v>
      </c>
      <c r="B509" s="23" t="s">
        <v>52</v>
      </c>
      <c r="C509" s="23" t="s">
        <v>32</v>
      </c>
      <c r="D509" s="23" t="s">
        <v>22</v>
      </c>
      <c r="E509" s="23" t="s">
        <v>178</v>
      </c>
      <c r="F509" s="23" t="s">
        <v>105</v>
      </c>
      <c r="G509" s="39">
        <f t="shared" si="33"/>
        <v>0</v>
      </c>
      <c r="H509" s="27">
        <v>444.6</v>
      </c>
      <c r="I509" s="93">
        <v>444.6</v>
      </c>
      <c r="J509" s="97"/>
    </row>
    <row r="510" spans="1:10" s="16" customFormat="1" ht="30">
      <c r="A510" s="51" t="s">
        <v>288</v>
      </c>
      <c r="B510" s="23" t="s">
        <v>52</v>
      </c>
      <c r="C510" s="23" t="s">
        <v>32</v>
      </c>
      <c r="D510" s="23" t="s">
        <v>22</v>
      </c>
      <c r="E510" s="23" t="s">
        <v>180</v>
      </c>
      <c r="F510" s="23"/>
      <c r="G510" s="39">
        <f t="shared" si="33"/>
        <v>97.1140000000014</v>
      </c>
      <c r="H510" s="27">
        <f>H512+H511</f>
        <v>20892.614</v>
      </c>
      <c r="I510" s="27">
        <f>I512+I511</f>
        <v>20795.5</v>
      </c>
      <c r="J510" s="97"/>
    </row>
    <row r="511" spans="1:10" s="16" customFormat="1" ht="45">
      <c r="A511" s="115" t="s">
        <v>82</v>
      </c>
      <c r="B511" s="23" t="s">
        <v>52</v>
      </c>
      <c r="C511" s="23" t="s">
        <v>32</v>
      </c>
      <c r="D511" s="23" t="s">
        <v>22</v>
      </c>
      <c r="E511" s="23" t="s">
        <v>180</v>
      </c>
      <c r="F511" s="23" t="s">
        <v>81</v>
      </c>
      <c r="G511" s="39">
        <f t="shared" si="33"/>
        <v>0</v>
      </c>
      <c r="H511" s="27">
        <v>205.5</v>
      </c>
      <c r="I511" s="93">
        <v>205.5</v>
      </c>
      <c r="J511" s="97"/>
    </row>
    <row r="512" spans="1:10" s="16" customFormat="1" ht="31.5" customHeight="1">
      <c r="A512" s="51" t="s">
        <v>106</v>
      </c>
      <c r="B512" s="23" t="s">
        <v>52</v>
      </c>
      <c r="C512" s="23" t="s">
        <v>32</v>
      </c>
      <c r="D512" s="23" t="s">
        <v>22</v>
      </c>
      <c r="E512" s="23" t="s">
        <v>180</v>
      </c>
      <c r="F512" s="23" t="s">
        <v>105</v>
      </c>
      <c r="G512" s="39">
        <f t="shared" si="33"/>
        <v>97.1140000000014</v>
      </c>
      <c r="H512" s="27">
        <f>19781.9+808.1+97.114</f>
        <v>20687.114</v>
      </c>
      <c r="I512" s="93">
        <f>19781.9+808.1</f>
        <v>20590</v>
      </c>
      <c r="J512" s="97"/>
    </row>
    <row r="513" spans="1:10" s="5" customFormat="1" ht="15">
      <c r="A513" s="50" t="s">
        <v>66</v>
      </c>
      <c r="B513" s="7" t="s">
        <v>52</v>
      </c>
      <c r="C513" s="7" t="s">
        <v>32</v>
      </c>
      <c r="D513" s="7" t="s">
        <v>23</v>
      </c>
      <c r="E513" s="7"/>
      <c r="F513" s="7"/>
      <c r="G513" s="39">
        <f t="shared" si="33"/>
        <v>891.4279999999999</v>
      </c>
      <c r="H513" s="25">
        <f>H514</f>
        <v>6964.928</v>
      </c>
      <c r="I513" s="25">
        <f>I514</f>
        <v>6073.5</v>
      </c>
      <c r="J513" s="96"/>
    </row>
    <row r="514" spans="1:10" s="5" customFormat="1" ht="30">
      <c r="A514" s="115" t="s">
        <v>87</v>
      </c>
      <c r="B514" s="8" t="s">
        <v>52</v>
      </c>
      <c r="C514" s="8" t="s">
        <v>32</v>
      </c>
      <c r="D514" s="8" t="s">
        <v>23</v>
      </c>
      <c r="E514" s="8" t="s">
        <v>135</v>
      </c>
      <c r="F514" s="8"/>
      <c r="G514" s="39">
        <f t="shared" si="33"/>
        <v>891.4279999999999</v>
      </c>
      <c r="H514" s="26">
        <f>H515+H517+H519+H521</f>
        <v>6964.928</v>
      </c>
      <c r="I514" s="26">
        <f>I515+I517+I519</f>
        <v>6073.5</v>
      </c>
      <c r="J514" s="96"/>
    </row>
    <row r="515" spans="1:10" s="5" customFormat="1" ht="73.5" customHeight="1">
      <c r="A515" s="49" t="s">
        <v>315</v>
      </c>
      <c r="B515" s="8" t="s">
        <v>52</v>
      </c>
      <c r="C515" s="8" t="s">
        <v>32</v>
      </c>
      <c r="D515" s="8" t="s">
        <v>23</v>
      </c>
      <c r="E515" s="8" t="s">
        <v>195</v>
      </c>
      <c r="F515" s="8"/>
      <c r="G515" s="39">
        <f t="shared" si="33"/>
        <v>0</v>
      </c>
      <c r="H515" s="27">
        <f>H516</f>
        <v>574.2</v>
      </c>
      <c r="I515" s="93">
        <f>I516</f>
        <v>574.2</v>
      </c>
      <c r="J515" s="96"/>
    </row>
    <row r="516" spans="1:10" s="5" customFormat="1" ht="29.25" customHeight="1">
      <c r="A516" s="76" t="s">
        <v>106</v>
      </c>
      <c r="B516" s="8" t="s">
        <v>52</v>
      </c>
      <c r="C516" s="8" t="s">
        <v>32</v>
      </c>
      <c r="D516" s="8" t="s">
        <v>23</v>
      </c>
      <c r="E516" s="8" t="s">
        <v>195</v>
      </c>
      <c r="F516" s="8" t="s">
        <v>105</v>
      </c>
      <c r="G516" s="39">
        <f t="shared" si="33"/>
        <v>0</v>
      </c>
      <c r="H516" s="26">
        <v>574.2</v>
      </c>
      <c r="I516" s="90">
        <v>574.2</v>
      </c>
      <c r="J516" s="96"/>
    </row>
    <row r="517" spans="1:10" s="5" customFormat="1" ht="20.25" customHeight="1">
      <c r="A517" s="49" t="s">
        <v>289</v>
      </c>
      <c r="B517" s="8" t="s">
        <v>52</v>
      </c>
      <c r="C517" s="8" t="s">
        <v>32</v>
      </c>
      <c r="D517" s="8" t="s">
        <v>23</v>
      </c>
      <c r="E517" s="8" t="s">
        <v>196</v>
      </c>
      <c r="F517" s="8"/>
      <c r="G517" s="39">
        <f t="shared" si="33"/>
        <v>0</v>
      </c>
      <c r="H517" s="26">
        <f>H518</f>
        <v>4112</v>
      </c>
      <c r="I517" s="26">
        <f>I518</f>
        <v>4112</v>
      </c>
      <c r="J517" s="96"/>
    </row>
    <row r="518" spans="1:10" s="5" customFormat="1" ht="32.25" customHeight="1">
      <c r="A518" s="76" t="s">
        <v>106</v>
      </c>
      <c r="B518" s="8" t="s">
        <v>52</v>
      </c>
      <c r="C518" s="8" t="s">
        <v>32</v>
      </c>
      <c r="D518" s="8" t="s">
        <v>23</v>
      </c>
      <c r="E518" s="8" t="s">
        <v>196</v>
      </c>
      <c r="F518" s="8" t="s">
        <v>105</v>
      </c>
      <c r="G518" s="39">
        <f t="shared" si="33"/>
        <v>0</v>
      </c>
      <c r="H518" s="26">
        <f>4153.3-41.3</f>
        <v>4112</v>
      </c>
      <c r="I518" s="90">
        <v>4112</v>
      </c>
      <c r="J518" s="96"/>
    </row>
    <row r="519" spans="1:10" s="5" customFormat="1" ht="47.25" customHeight="1">
      <c r="A519" s="169" t="s">
        <v>290</v>
      </c>
      <c r="B519" s="8" t="s">
        <v>52</v>
      </c>
      <c r="C519" s="8" t="s">
        <v>32</v>
      </c>
      <c r="D519" s="8" t="s">
        <v>23</v>
      </c>
      <c r="E519" s="8" t="s">
        <v>197</v>
      </c>
      <c r="F519" s="8"/>
      <c r="G519" s="39">
        <f t="shared" si="33"/>
        <v>0</v>
      </c>
      <c r="H519" s="26">
        <f>H520</f>
        <v>1387.3000000000002</v>
      </c>
      <c r="I519" s="26">
        <f>I520</f>
        <v>1387.3</v>
      </c>
      <c r="J519" s="96"/>
    </row>
    <row r="520" spans="1:10" s="5" customFormat="1" ht="30">
      <c r="A520" s="115" t="s">
        <v>225</v>
      </c>
      <c r="B520" s="8" t="s">
        <v>52</v>
      </c>
      <c r="C520" s="8" t="s">
        <v>32</v>
      </c>
      <c r="D520" s="8" t="s">
        <v>23</v>
      </c>
      <c r="E520" s="8" t="s">
        <v>197</v>
      </c>
      <c r="F520" s="8" t="s">
        <v>226</v>
      </c>
      <c r="G520" s="39">
        <f t="shared" si="33"/>
        <v>0</v>
      </c>
      <c r="H520" s="26">
        <f>1425.4-38.1</f>
        <v>1387.3000000000002</v>
      </c>
      <c r="I520" s="90">
        <v>1387.3</v>
      </c>
      <c r="J520" s="96"/>
    </row>
    <row r="521" spans="1:10" s="5" customFormat="1" ht="90">
      <c r="A521" s="156" t="s">
        <v>474</v>
      </c>
      <c r="B521" s="8" t="s">
        <v>52</v>
      </c>
      <c r="C521" s="8" t="s">
        <v>32</v>
      </c>
      <c r="D521" s="8" t="s">
        <v>23</v>
      </c>
      <c r="E521" s="14" t="s">
        <v>473</v>
      </c>
      <c r="F521" s="14"/>
      <c r="G521" s="39"/>
      <c r="H521" s="26">
        <f>H522</f>
        <v>891.428</v>
      </c>
      <c r="I521" s="90"/>
      <c r="J521" s="96"/>
    </row>
    <row r="522" spans="1:10" s="5" customFormat="1" ht="45">
      <c r="A522" s="115" t="s">
        <v>82</v>
      </c>
      <c r="B522" s="8" t="s">
        <v>52</v>
      </c>
      <c r="C522" s="8" t="s">
        <v>32</v>
      </c>
      <c r="D522" s="8" t="s">
        <v>23</v>
      </c>
      <c r="E522" s="14" t="s">
        <v>473</v>
      </c>
      <c r="F522" s="14" t="s">
        <v>81</v>
      </c>
      <c r="G522" s="39"/>
      <c r="H522" s="26">
        <v>891.428</v>
      </c>
      <c r="I522" s="90"/>
      <c r="J522" s="96"/>
    </row>
    <row r="523" spans="1:10" s="5" customFormat="1" ht="28.5">
      <c r="A523" s="74" t="s">
        <v>251</v>
      </c>
      <c r="B523" s="15" t="s">
        <v>32</v>
      </c>
      <c r="C523" s="15" t="s">
        <v>34</v>
      </c>
      <c r="D523" s="14"/>
      <c r="E523" s="14"/>
      <c r="F523" s="14"/>
      <c r="G523" s="39">
        <f t="shared" si="33"/>
        <v>-97.11400000000003</v>
      </c>
      <c r="H523" s="26">
        <f>H532+H524</f>
        <v>1511.086</v>
      </c>
      <c r="I523" s="26">
        <f>I532+I524</f>
        <v>1608.2</v>
      </c>
      <c r="J523" s="96"/>
    </row>
    <row r="524" spans="1:10" s="5" customFormat="1" ht="60" customHeight="1">
      <c r="A524" s="112" t="s">
        <v>291</v>
      </c>
      <c r="B524" s="18" t="s">
        <v>52</v>
      </c>
      <c r="C524" s="23" t="s">
        <v>32</v>
      </c>
      <c r="D524" s="23" t="s">
        <v>34</v>
      </c>
      <c r="E524" s="18" t="s">
        <v>138</v>
      </c>
      <c r="F524" s="18"/>
      <c r="G524" s="39">
        <f t="shared" si="33"/>
        <v>0</v>
      </c>
      <c r="H524" s="26">
        <f>H525</f>
        <v>50</v>
      </c>
      <c r="I524" s="26">
        <f>I525</f>
        <v>50</v>
      </c>
      <c r="J524" s="96"/>
    </row>
    <row r="525" spans="1:10" s="5" customFormat="1" ht="60">
      <c r="A525" s="51" t="s">
        <v>317</v>
      </c>
      <c r="B525" s="18" t="s">
        <v>52</v>
      </c>
      <c r="C525" s="23" t="s">
        <v>32</v>
      </c>
      <c r="D525" s="23" t="s">
        <v>34</v>
      </c>
      <c r="E525" s="8" t="s">
        <v>318</v>
      </c>
      <c r="F525" s="18"/>
      <c r="G525" s="39">
        <f t="shared" si="33"/>
        <v>0</v>
      </c>
      <c r="H525" s="26">
        <f>H526</f>
        <v>50</v>
      </c>
      <c r="I525" s="26">
        <f>I526</f>
        <v>50</v>
      </c>
      <c r="J525" s="96"/>
    </row>
    <row r="526" spans="1:10" s="5" customFormat="1" ht="60">
      <c r="A526" s="51" t="s">
        <v>319</v>
      </c>
      <c r="B526" s="18" t="s">
        <v>52</v>
      </c>
      <c r="C526" s="23" t="s">
        <v>32</v>
      </c>
      <c r="D526" s="23" t="s">
        <v>34</v>
      </c>
      <c r="E526" s="8" t="s">
        <v>320</v>
      </c>
      <c r="F526" s="18"/>
      <c r="G526" s="39">
        <f t="shared" si="33"/>
        <v>0</v>
      </c>
      <c r="H526" s="26">
        <f>H529+H527</f>
        <v>50</v>
      </c>
      <c r="I526" s="26">
        <f>I529+I527</f>
        <v>50</v>
      </c>
      <c r="J526" s="96"/>
    </row>
    <row r="527" spans="1:10" s="5" customFormat="1" ht="30">
      <c r="A527" s="51" t="s">
        <v>110</v>
      </c>
      <c r="B527" s="18" t="s">
        <v>52</v>
      </c>
      <c r="C527" s="23" t="s">
        <v>32</v>
      </c>
      <c r="D527" s="23" t="s">
        <v>34</v>
      </c>
      <c r="E527" s="8" t="s">
        <v>338</v>
      </c>
      <c r="F527" s="18"/>
      <c r="G527" s="39">
        <f t="shared" si="33"/>
        <v>0</v>
      </c>
      <c r="H527" s="26">
        <f>H528</f>
        <v>50</v>
      </c>
      <c r="I527" s="26">
        <f>I528</f>
        <v>50</v>
      </c>
      <c r="J527" s="96"/>
    </row>
    <row r="528" spans="1:10" s="5" customFormat="1" ht="45">
      <c r="A528" s="115" t="s">
        <v>82</v>
      </c>
      <c r="B528" s="18" t="s">
        <v>52</v>
      </c>
      <c r="C528" s="23" t="s">
        <v>32</v>
      </c>
      <c r="D528" s="23" t="s">
        <v>34</v>
      </c>
      <c r="E528" s="8" t="s">
        <v>338</v>
      </c>
      <c r="F528" s="18" t="s">
        <v>81</v>
      </c>
      <c r="G528" s="39">
        <f t="shared" si="33"/>
        <v>0</v>
      </c>
      <c r="H528" s="26">
        <v>50</v>
      </c>
      <c r="I528" s="26">
        <v>50</v>
      </c>
      <c r="J528" s="96"/>
    </row>
    <row r="529" spans="1:10" s="5" customFormat="1" ht="75" hidden="1">
      <c r="A529" s="51" t="s">
        <v>321</v>
      </c>
      <c r="B529" s="18" t="s">
        <v>52</v>
      </c>
      <c r="C529" s="23" t="s">
        <v>32</v>
      </c>
      <c r="D529" s="23" t="s">
        <v>34</v>
      </c>
      <c r="E529" s="8" t="s">
        <v>322</v>
      </c>
      <c r="F529" s="18"/>
      <c r="G529" s="39">
        <f t="shared" si="33"/>
        <v>0</v>
      </c>
      <c r="H529" s="26">
        <f>H530+H531</f>
        <v>0</v>
      </c>
      <c r="I529" s="26">
        <f>I530+I531</f>
        <v>0</v>
      </c>
      <c r="J529" s="96"/>
    </row>
    <row r="530" spans="1:10" s="5" customFormat="1" ht="45" hidden="1">
      <c r="A530" s="115" t="s">
        <v>82</v>
      </c>
      <c r="B530" s="18" t="s">
        <v>52</v>
      </c>
      <c r="C530" s="23" t="s">
        <v>32</v>
      </c>
      <c r="D530" s="23" t="s">
        <v>34</v>
      </c>
      <c r="E530" s="8" t="s">
        <v>322</v>
      </c>
      <c r="F530" s="18" t="s">
        <v>81</v>
      </c>
      <c r="G530" s="39">
        <f t="shared" si="33"/>
        <v>0</v>
      </c>
      <c r="H530" s="26"/>
      <c r="I530" s="26"/>
      <c r="J530" s="96"/>
    </row>
    <row r="531" spans="1:10" s="5" customFormat="1" ht="15" hidden="1">
      <c r="A531" s="76" t="s">
        <v>68</v>
      </c>
      <c r="B531" s="18" t="s">
        <v>52</v>
      </c>
      <c r="C531" s="23" t="s">
        <v>32</v>
      </c>
      <c r="D531" s="23" t="s">
        <v>34</v>
      </c>
      <c r="E531" s="8" t="s">
        <v>322</v>
      </c>
      <c r="F531" s="18" t="s">
        <v>67</v>
      </c>
      <c r="G531" s="39">
        <f t="shared" si="33"/>
        <v>0</v>
      </c>
      <c r="H531" s="26"/>
      <c r="I531" s="26"/>
      <c r="J531" s="96"/>
    </row>
    <row r="532" spans="1:10" s="5" customFormat="1" ht="30">
      <c r="A532" s="51" t="s">
        <v>288</v>
      </c>
      <c r="B532" s="23" t="s">
        <v>52</v>
      </c>
      <c r="C532" s="23" t="s">
        <v>32</v>
      </c>
      <c r="D532" s="23" t="s">
        <v>34</v>
      </c>
      <c r="E532" s="23" t="s">
        <v>180</v>
      </c>
      <c r="F532" s="23"/>
      <c r="G532" s="39">
        <f t="shared" si="33"/>
        <v>-97.11400000000003</v>
      </c>
      <c r="H532" s="26">
        <f>H533+H534+H535+H536</f>
        <v>1461.086</v>
      </c>
      <c r="I532" s="26">
        <f>I533+I534+I535+I536</f>
        <v>1558.2</v>
      </c>
      <c r="J532" s="96"/>
    </row>
    <row r="533" spans="1:10" s="5" customFormat="1" ht="30">
      <c r="A533" s="51" t="s">
        <v>198</v>
      </c>
      <c r="B533" s="23" t="s">
        <v>52</v>
      </c>
      <c r="C533" s="23" t="s">
        <v>32</v>
      </c>
      <c r="D533" s="23" t="s">
        <v>34</v>
      </c>
      <c r="E533" s="23" t="s">
        <v>180</v>
      </c>
      <c r="F533" s="23" t="s">
        <v>84</v>
      </c>
      <c r="G533" s="39">
        <f t="shared" si="33"/>
        <v>-97.11400000000003</v>
      </c>
      <c r="H533" s="26">
        <f>1013-97.114</f>
        <v>915.886</v>
      </c>
      <c r="I533" s="90">
        <v>1013</v>
      </c>
      <c r="J533" s="96"/>
    </row>
    <row r="534" spans="1:10" s="5" customFormat="1" ht="45" hidden="1">
      <c r="A534" s="51" t="s">
        <v>97</v>
      </c>
      <c r="B534" s="23" t="s">
        <v>52</v>
      </c>
      <c r="C534" s="23" t="s">
        <v>32</v>
      </c>
      <c r="D534" s="23" t="s">
        <v>22</v>
      </c>
      <c r="E534" s="23" t="s">
        <v>180</v>
      </c>
      <c r="F534" s="23" t="s">
        <v>96</v>
      </c>
      <c r="G534" s="39">
        <f t="shared" si="33"/>
        <v>0</v>
      </c>
      <c r="H534" s="26"/>
      <c r="I534" s="90"/>
      <c r="J534" s="96"/>
    </row>
    <row r="535" spans="1:10" s="5" customFormat="1" ht="61.5" customHeight="1">
      <c r="A535" s="51" t="s">
        <v>179</v>
      </c>
      <c r="B535" s="23" t="s">
        <v>52</v>
      </c>
      <c r="C535" s="23" t="s">
        <v>32</v>
      </c>
      <c r="D535" s="23" t="s">
        <v>34</v>
      </c>
      <c r="E535" s="23" t="s">
        <v>180</v>
      </c>
      <c r="F535" s="23" t="s">
        <v>126</v>
      </c>
      <c r="G535" s="39">
        <f t="shared" si="33"/>
        <v>0</v>
      </c>
      <c r="H535" s="26">
        <v>306</v>
      </c>
      <c r="I535" s="90">
        <v>306</v>
      </c>
      <c r="J535" s="96"/>
    </row>
    <row r="536" spans="1:10" s="5" customFormat="1" ht="45">
      <c r="A536" s="115" t="s">
        <v>82</v>
      </c>
      <c r="B536" s="23" t="s">
        <v>52</v>
      </c>
      <c r="C536" s="23" t="s">
        <v>32</v>
      </c>
      <c r="D536" s="23" t="s">
        <v>34</v>
      </c>
      <c r="E536" s="23" t="s">
        <v>180</v>
      </c>
      <c r="F536" s="23" t="s">
        <v>81</v>
      </c>
      <c r="G536" s="39">
        <f t="shared" si="33"/>
        <v>0</v>
      </c>
      <c r="H536" s="26">
        <v>239.2</v>
      </c>
      <c r="I536" s="90">
        <v>239.2</v>
      </c>
      <c r="J536" s="96"/>
    </row>
    <row r="537" spans="1:10" s="16" customFormat="1" ht="14.25">
      <c r="A537" s="74" t="s">
        <v>2</v>
      </c>
      <c r="B537" s="15" t="s">
        <v>52</v>
      </c>
      <c r="C537" s="15" t="s">
        <v>39</v>
      </c>
      <c r="D537" s="15"/>
      <c r="E537" s="15"/>
      <c r="F537" s="15"/>
      <c r="G537" s="39">
        <f t="shared" si="33"/>
        <v>-52.19999999999982</v>
      </c>
      <c r="H537" s="24">
        <f>H538+H550</f>
        <v>3491</v>
      </c>
      <c r="I537" s="24">
        <f>I538+I550</f>
        <v>3543.2</v>
      </c>
      <c r="J537" s="105"/>
    </row>
    <row r="538" spans="1:10" s="16" customFormat="1" ht="15" customHeight="1">
      <c r="A538" s="50" t="s">
        <v>59</v>
      </c>
      <c r="B538" s="15" t="s">
        <v>52</v>
      </c>
      <c r="C538" s="15" t="s">
        <v>39</v>
      </c>
      <c r="D538" s="15" t="s">
        <v>21</v>
      </c>
      <c r="E538" s="15"/>
      <c r="F538" s="15"/>
      <c r="G538" s="39">
        <f t="shared" si="33"/>
        <v>-52.19999999999999</v>
      </c>
      <c r="H538" s="24">
        <f>H539+H547</f>
        <v>390.8</v>
      </c>
      <c r="I538" s="24">
        <f>I539+I547</f>
        <v>443</v>
      </c>
      <c r="J538" s="105"/>
    </row>
    <row r="539" spans="1:10" s="16" customFormat="1" ht="30.75" customHeight="1">
      <c r="A539" s="117" t="s">
        <v>298</v>
      </c>
      <c r="B539" s="23" t="s">
        <v>52</v>
      </c>
      <c r="C539" s="23" t="s">
        <v>39</v>
      </c>
      <c r="D539" s="23" t="s">
        <v>21</v>
      </c>
      <c r="E539" s="23" t="s">
        <v>181</v>
      </c>
      <c r="F539" s="23"/>
      <c r="G539" s="39">
        <f aca="true" t="shared" si="34" ref="G539:G549">H539-I539</f>
        <v>0</v>
      </c>
      <c r="H539" s="27">
        <f>H542+H540</f>
        <v>250</v>
      </c>
      <c r="I539" s="27">
        <f>I542+I540</f>
        <v>250</v>
      </c>
      <c r="J539" s="105"/>
    </row>
    <row r="540" spans="1:10" s="16" customFormat="1" ht="45" hidden="1">
      <c r="A540" s="184" t="s">
        <v>403</v>
      </c>
      <c r="B540" s="23" t="s">
        <v>52</v>
      </c>
      <c r="C540" s="23" t="s">
        <v>39</v>
      </c>
      <c r="D540" s="23" t="s">
        <v>21</v>
      </c>
      <c r="E540" s="23" t="s">
        <v>428</v>
      </c>
      <c r="F540" s="23"/>
      <c r="G540" s="39">
        <f t="shared" si="34"/>
        <v>0</v>
      </c>
      <c r="H540" s="27">
        <f>H541</f>
        <v>0</v>
      </c>
      <c r="I540" s="27">
        <f>I541</f>
        <v>0</v>
      </c>
      <c r="J540" s="105"/>
    </row>
    <row r="541" spans="1:10" s="16" customFormat="1" ht="30.75" customHeight="1" hidden="1">
      <c r="A541" s="115" t="s">
        <v>82</v>
      </c>
      <c r="B541" s="23" t="s">
        <v>52</v>
      </c>
      <c r="C541" s="23" t="s">
        <v>39</v>
      </c>
      <c r="D541" s="23" t="s">
        <v>21</v>
      </c>
      <c r="E541" s="23" t="s">
        <v>428</v>
      </c>
      <c r="F541" s="23" t="s">
        <v>81</v>
      </c>
      <c r="G541" s="39">
        <f t="shared" si="34"/>
        <v>0</v>
      </c>
      <c r="H541" s="27"/>
      <c r="I541" s="27"/>
      <c r="J541" s="105"/>
    </row>
    <row r="542" spans="1:10" s="5" customFormat="1" ht="30">
      <c r="A542" s="170" t="s">
        <v>71</v>
      </c>
      <c r="B542" s="8" t="s">
        <v>52</v>
      </c>
      <c r="C542" s="8" t="s">
        <v>39</v>
      </c>
      <c r="D542" s="8" t="s">
        <v>21</v>
      </c>
      <c r="E542" s="8" t="s">
        <v>182</v>
      </c>
      <c r="F542" s="8"/>
      <c r="G542" s="39">
        <f t="shared" si="34"/>
        <v>0</v>
      </c>
      <c r="H542" s="26">
        <f>H545+H543+H544+H546</f>
        <v>250</v>
      </c>
      <c r="I542" s="26">
        <f>I545+I543+I544+I546</f>
        <v>250</v>
      </c>
      <c r="J542" s="95"/>
    </row>
    <row r="543" spans="1:10" s="5" customFormat="1" ht="60">
      <c r="A543" s="171" t="s">
        <v>218</v>
      </c>
      <c r="B543" s="8" t="s">
        <v>52</v>
      </c>
      <c r="C543" s="8" t="s">
        <v>39</v>
      </c>
      <c r="D543" s="8" t="s">
        <v>21</v>
      </c>
      <c r="E543" s="8" t="s">
        <v>182</v>
      </c>
      <c r="F543" s="8" t="s">
        <v>217</v>
      </c>
      <c r="G543" s="39">
        <f t="shared" si="34"/>
        <v>0</v>
      </c>
      <c r="H543" s="26">
        <v>100</v>
      </c>
      <c r="I543" s="90">
        <v>100</v>
      </c>
      <c r="J543" s="95"/>
    </row>
    <row r="544" spans="1:10" s="5" customFormat="1" ht="45" hidden="1">
      <c r="A544" s="51" t="s">
        <v>97</v>
      </c>
      <c r="B544" s="8" t="s">
        <v>52</v>
      </c>
      <c r="C544" s="8" t="s">
        <v>39</v>
      </c>
      <c r="D544" s="8" t="s">
        <v>21</v>
      </c>
      <c r="E544" s="8" t="s">
        <v>182</v>
      </c>
      <c r="F544" s="8" t="s">
        <v>96</v>
      </c>
      <c r="G544" s="39">
        <f t="shared" si="34"/>
        <v>0</v>
      </c>
      <c r="H544" s="26"/>
      <c r="I544" s="90"/>
      <c r="J544" s="95"/>
    </row>
    <row r="545" spans="1:10" s="5" customFormat="1" ht="45">
      <c r="A545" s="115" t="s">
        <v>82</v>
      </c>
      <c r="B545" s="8" t="s">
        <v>52</v>
      </c>
      <c r="C545" s="8" t="s">
        <v>39</v>
      </c>
      <c r="D545" s="8" t="s">
        <v>21</v>
      </c>
      <c r="E545" s="8" t="s">
        <v>182</v>
      </c>
      <c r="F545" s="8" t="s">
        <v>81</v>
      </c>
      <c r="G545" s="39">
        <f t="shared" si="34"/>
        <v>0</v>
      </c>
      <c r="H545" s="26">
        <v>100</v>
      </c>
      <c r="I545" s="90">
        <v>100</v>
      </c>
      <c r="J545" s="96"/>
    </row>
    <row r="546" spans="1:10" s="5" customFormat="1" ht="75">
      <c r="A546" s="156" t="s">
        <v>255</v>
      </c>
      <c r="B546" s="8" t="s">
        <v>52</v>
      </c>
      <c r="C546" s="8" t="s">
        <v>39</v>
      </c>
      <c r="D546" s="8" t="s">
        <v>21</v>
      </c>
      <c r="E546" s="8" t="s">
        <v>182</v>
      </c>
      <c r="F546" s="14" t="s">
        <v>228</v>
      </c>
      <c r="G546" s="39">
        <f t="shared" si="34"/>
        <v>0</v>
      </c>
      <c r="H546" s="26">
        <v>50</v>
      </c>
      <c r="I546" s="90">
        <v>50</v>
      </c>
      <c r="J546" s="96"/>
    </row>
    <row r="547" spans="1:10" s="5" customFormat="1" ht="45">
      <c r="A547" s="51" t="s">
        <v>97</v>
      </c>
      <c r="B547" s="8" t="s">
        <v>52</v>
      </c>
      <c r="C547" s="8" t="s">
        <v>39</v>
      </c>
      <c r="D547" s="8" t="s">
        <v>21</v>
      </c>
      <c r="E547" s="14" t="s">
        <v>184</v>
      </c>
      <c r="F547" s="14"/>
      <c r="G547" s="39">
        <f t="shared" si="34"/>
        <v>-52.19999999999999</v>
      </c>
      <c r="H547" s="26">
        <f>H548+H549</f>
        <v>140.8</v>
      </c>
      <c r="I547" s="26">
        <f>I548+I549</f>
        <v>193</v>
      </c>
      <c r="J547" s="96"/>
    </row>
    <row r="548" spans="1:10" s="5" customFormat="1" ht="45">
      <c r="A548" s="115" t="s">
        <v>82</v>
      </c>
      <c r="B548" s="8" t="s">
        <v>52</v>
      </c>
      <c r="C548" s="8" t="s">
        <v>39</v>
      </c>
      <c r="D548" s="8" t="s">
        <v>21</v>
      </c>
      <c r="E548" s="14" t="s">
        <v>184</v>
      </c>
      <c r="F548" s="14" t="s">
        <v>81</v>
      </c>
      <c r="G548" s="39">
        <f t="shared" si="34"/>
        <v>0</v>
      </c>
      <c r="H548" s="26">
        <v>93</v>
      </c>
      <c r="I548" s="90">
        <v>93</v>
      </c>
      <c r="J548" s="96"/>
    </row>
    <row r="549" spans="1:10" s="5" customFormat="1" ht="15">
      <c r="A549" s="156" t="s">
        <v>229</v>
      </c>
      <c r="B549" s="8" t="s">
        <v>52</v>
      </c>
      <c r="C549" s="8" t="s">
        <v>39</v>
      </c>
      <c r="D549" s="8" t="s">
        <v>21</v>
      </c>
      <c r="E549" s="14" t="s">
        <v>184</v>
      </c>
      <c r="F549" s="14" t="s">
        <v>228</v>
      </c>
      <c r="G549" s="39">
        <f t="shared" si="34"/>
        <v>-52.2</v>
      </c>
      <c r="H549" s="26">
        <f>100-52.2</f>
        <v>47.8</v>
      </c>
      <c r="I549" s="90">
        <v>100</v>
      </c>
      <c r="J549" s="96"/>
    </row>
    <row r="550" spans="1:10" s="5" customFormat="1" ht="15">
      <c r="A550" s="74" t="s">
        <v>461</v>
      </c>
      <c r="B550" s="15" t="s">
        <v>52</v>
      </c>
      <c r="C550" s="15" t="s">
        <v>39</v>
      </c>
      <c r="D550" s="15" t="s">
        <v>26</v>
      </c>
      <c r="E550" s="14"/>
      <c r="F550" s="14"/>
      <c r="G550" s="39"/>
      <c r="H550" s="26">
        <f aca="true" t="shared" si="35" ref="H550:I553">H551</f>
        <v>3100.2</v>
      </c>
      <c r="I550" s="26">
        <f t="shared" si="35"/>
        <v>3100.2</v>
      </c>
      <c r="J550" s="96"/>
    </row>
    <row r="551" spans="1:10" s="5" customFormat="1" ht="28.5">
      <c r="A551" s="74" t="s">
        <v>298</v>
      </c>
      <c r="B551" s="14" t="s">
        <v>52</v>
      </c>
      <c r="C551" s="14" t="s">
        <v>39</v>
      </c>
      <c r="D551" s="14" t="s">
        <v>26</v>
      </c>
      <c r="E551" s="14" t="s">
        <v>181</v>
      </c>
      <c r="F551" s="14"/>
      <c r="G551" s="39"/>
      <c r="H551" s="26">
        <f t="shared" si="35"/>
        <v>3100.2</v>
      </c>
      <c r="I551" s="26">
        <f t="shared" si="35"/>
        <v>3100.2</v>
      </c>
      <c r="J551" s="96"/>
    </row>
    <row r="552" spans="1:10" s="5" customFormat="1" ht="15">
      <c r="A552" s="49" t="s">
        <v>463</v>
      </c>
      <c r="B552" s="18" t="s">
        <v>52</v>
      </c>
      <c r="C552" s="23" t="s">
        <v>39</v>
      </c>
      <c r="D552" s="23" t="s">
        <v>26</v>
      </c>
      <c r="E552" s="23" t="s">
        <v>462</v>
      </c>
      <c r="F552" s="23"/>
      <c r="G552" s="39"/>
      <c r="H552" s="26">
        <f t="shared" si="35"/>
        <v>3100.2</v>
      </c>
      <c r="I552" s="26">
        <f t="shared" si="35"/>
        <v>3100.2</v>
      </c>
      <c r="J552" s="96"/>
    </row>
    <row r="553" spans="1:10" s="5" customFormat="1" ht="28.5" customHeight="1">
      <c r="A553" s="182" t="s">
        <v>398</v>
      </c>
      <c r="B553" s="183" t="s">
        <v>52</v>
      </c>
      <c r="C553" s="23" t="s">
        <v>39</v>
      </c>
      <c r="D553" s="23" t="s">
        <v>26</v>
      </c>
      <c r="E553" s="23" t="s">
        <v>460</v>
      </c>
      <c r="F553" s="23"/>
      <c r="G553" s="39"/>
      <c r="H553" s="26">
        <f t="shared" si="35"/>
        <v>3100.2</v>
      </c>
      <c r="I553" s="26">
        <f t="shared" si="35"/>
        <v>3100.2</v>
      </c>
      <c r="J553" s="96"/>
    </row>
    <row r="554" spans="1:10" s="5" customFormat="1" ht="45">
      <c r="A554" s="49" t="s">
        <v>82</v>
      </c>
      <c r="B554" s="23" t="s">
        <v>52</v>
      </c>
      <c r="C554" s="23" t="s">
        <v>39</v>
      </c>
      <c r="D554" s="23" t="s">
        <v>26</v>
      </c>
      <c r="E554" s="23" t="s">
        <v>460</v>
      </c>
      <c r="F554" s="23" t="s">
        <v>81</v>
      </c>
      <c r="G554" s="39"/>
      <c r="H554" s="26">
        <v>3100.2</v>
      </c>
      <c r="I554" s="90">
        <v>3100.2</v>
      </c>
      <c r="J554" s="96"/>
    </row>
    <row r="555" spans="1:10" s="16" customFormat="1" ht="18" customHeight="1">
      <c r="A555" s="74" t="s">
        <v>60</v>
      </c>
      <c r="B555" s="15" t="s">
        <v>52</v>
      </c>
      <c r="C555" s="15" t="s">
        <v>47</v>
      </c>
      <c r="D555" s="15"/>
      <c r="E555" s="15"/>
      <c r="F555" s="15"/>
      <c r="G555" s="39">
        <f aca="true" t="shared" si="36" ref="G555:G561">H555-I555</f>
        <v>0</v>
      </c>
      <c r="H555" s="24">
        <f aca="true" t="shared" si="37" ref="H555:I558">H556</f>
        <v>1281.5</v>
      </c>
      <c r="I555" s="24">
        <f t="shared" si="37"/>
        <v>1281.5</v>
      </c>
      <c r="J555" s="105"/>
    </row>
    <row r="556" spans="1:10" s="16" customFormat="1" ht="18" customHeight="1">
      <c r="A556" s="74" t="s">
        <v>44</v>
      </c>
      <c r="B556" s="15" t="s">
        <v>52</v>
      </c>
      <c r="C556" s="15" t="s">
        <v>47</v>
      </c>
      <c r="D556" s="15" t="s">
        <v>26</v>
      </c>
      <c r="E556" s="15"/>
      <c r="F556" s="15"/>
      <c r="G556" s="39">
        <f t="shared" si="36"/>
        <v>0</v>
      </c>
      <c r="H556" s="24">
        <f t="shared" si="37"/>
        <v>1281.5</v>
      </c>
      <c r="I556" s="91">
        <f t="shared" si="37"/>
        <v>1281.5</v>
      </c>
      <c r="J556" s="105"/>
    </row>
    <row r="557" spans="1:10" s="5" customFormat="1" ht="30" customHeight="1">
      <c r="A557" s="115" t="s">
        <v>87</v>
      </c>
      <c r="B557" s="35" t="s">
        <v>52</v>
      </c>
      <c r="C557" s="8" t="s">
        <v>47</v>
      </c>
      <c r="D557" s="8" t="s">
        <v>26</v>
      </c>
      <c r="E557" s="8" t="s">
        <v>135</v>
      </c>
      <c r="F557" s="8"/>
      <c r="G557" s="39">
        <f t="shared" si="36"/>
        <v>0</v>
      </c>
      <c r="H557" s="26">
        <f>H558+H560</f>
        <v>1281.5</v>
      </c>
      <c r="I557" s="26">
        <f>I558+I560</f>
        <v>1281.5</v>
      </c>
      <c r="J557" s="95"/>
    </row>
    <row r="558" spans="1:10" s="5" customFormat="1" ht="29.25" customHeight="1">
      <c r="A558" s="76" t="s">
        <v>206</v>
      </c>
      <c r="B558" s="8" t="s">
        <v>52</v>
      </c>
      <c r="C558" s="8" t="s">
        <v>47</v>
      </c>
      <c r="D558" s="8" t="s">
        <v>26</v>
      </c>
      <c r="E558" s="8" t="s">
        <v>207</v>
      </c>
      <c r="F558" s="8"/>
      <c r="G558" s="39">
        <f t="shared" si="36"/>
        <v>0</v>
      </c>
      <c r="H558" s="26">
        <f t="shared" si="37"/>
        <v>300</v>
      </c>
      <c r="I558" s="26">
        <f t="shared" si="37"/>
        <v>300</v>
      </c>
      <c r="J558" s="95"/>
    </row>
    <row r="559" spans="1:10" s="5" customFormat="1" ht="45" customHeight="1">
      <c r="A559" s="49" t="s">
        <v>70</v>
      </c>
      <c r="B559" s="8" t="s">
        <v>52</v>
      </c>
      <c r="C559" s="8" t="s">
        <v>47</v>
      </c>
      <c r="D559" s="8" t="s">
        <v>26</v>
      </c>
      <c r="E559" s="8" t="s">
        <v>207</v>
      </c>
      <c r="F559" s="8" t="s">
        <v>69</v>
      </c>
      <c r="G559" s="39">
        <f t="shared" si="36"/>
        <v>0</v>
      </c>
      <c r="H559" s="26">
        <v>300</v>
      </c>
      <c r="I559" s="90">
        <v>300</v>
      </c>
      <c r="J559" s="96"/>
    </row>
    <row r="560" spans="1:10" s="5" customFormat="1" ht="135">
      <c r="A560" s="115" t="s">
        <v>381</v>
      </c>
      <c r="B560" s="8" t="s">
        <v>52</v>
      </c>
      <c r="C560" s="8" t="s">
        <v>47</v>
      </c>
      <c r="D560" s="8" t="s">
        <v>26</v>
      </c>
      <c r="E560" s="8" t="s">
        <v>311</v>
      </c>
      <c r="F560" s="8"/>
      <c r="G560" s="39">
        <f t="shared" si="36"/>
        <v>0</v>
      </c>
      <c r="H560" s="26">
        <f>H561</f>
        <v>981.5</v>
      </c>
      <c r="I560" s="26">
        <f>I561</f>
        <v>981.5</v>
      </c>
      <c r="J560" s="96"/>
    </row>
    <row r="561" spans="1:10" s="5" customFormat="1" ht="15">
      <c r="A561" s="115" t="s">
        <v>354</v>
      </c>
      <c r="B561" s="8" t="s">
        <v>52</v>
      </c>
      <c r="C561" s="8" t="s">
        <v>47</v>
      </c>
      <c r="D561" s="8" t="s">
        <v>26</v>
      </c>
      <c r="E561" s="8" t="s">
        <v>311</v>
      </c>
      <c r="F561" s="8" t="s">
        <v>353</v>
      </c>
      <c r="G561" s="39">
        <f t="shared" si="36"/>
        <v>0</v>
      </c>
      <c r="H561" s="26">
        <v>981.5</v>
      </c>
      <c r="I561" s="90">
        <v>981.5</v>
      </c>
      <c r="J561" s="96"/>
    </row>
    <row r="562" spans="1:10" s="5" customFormat="1" ht="15">
      <c r="A562" s="172"/>
      <c r="B562" s="8"/>
      <c r="C562" s="8"/>
      <c r="D562" s="8"/>
      <c r="E562" s="8"/>
      <c r="F562" s="8"/>
      <c r="G562" s="39"/>
      <c r="H562" s="38"/>
      <c r="I562" s="89"/>
      <c r="J562" s="96"/>
    </row>
    <row r="563" spans="1:10" s="16" customFormat="1" ht="28.5">
      <c r="A563" s="173" t="s">
        <v>77</v>
      </c>
      <c r="B563" s="20" t="s">
        <v>75</v>
      </c>
      <c r="C563" s="20"/>
      <c r="D563" s="20"/>
      <c r="E563" s="20"/>
      <c r="F563" s="20"/>
      <c r="G563" s="39">
        <f aca="true" t="shared" si="38" ref="G563:G570">H563-I563</f>
        <v>466.5999999999999</v>
      </c>
      <c r="H563" s="39">
        <f>H565+H585</f>
        <v>1793.6</v>
      </c>
      <c r="I563" s="39">
        <f>I565+I585</f>
        <v>1327</v>
      </c>
      <c r="J563" s="102"/>
    </row>
    <row r="564" spans="1:10" s="16" customFormat="1" ht="14.25">
      <c r="A564" s="119" t="s">
        <v>53</v>
      </c>
      <c r="B564" s="20" t="s">
        <v>75</v>
      </c>
      <c r="C564" s="15" t="s">
        <v>21</v>
      </c>
      <c r="D564" s="15"/>
      <c r="E564" s="15"/>
      <c r="F564" s="15"/>
      <c r="G564" s="39">
        <f t="shared" si="38"/>
        <v>466.5999999999999</v>
      </c>
      <c r="H564" s="39">
        <f>H565</f>
        <v>1793.6</v>
      </c>
      <c r="I564" s="39">
        <f>I565</f>
        <v>1327</v>
      </c>
      <c r="J564" s="102"/>
    </row>
    <row r="565" spans="1:10" s="16" customFormat="1" ht="45" customHeight="1">
      <c r="A565" s="75" t="s">
        <v>10</v>
      </c>
      <c r="B565" s="20" t="s">
        <v>75</v>
      </c>
      <c r="C565" s="15" t="s">
        <v>21</v>
      </c>
      <c r="D565" s="15" t="s">
        <v>34</v>
      </c>
      <c r="E565" s="15"/>
      <c r="F565" s="15"/>
      <c r="G565" s="39">
        <f t="shared" si="38"/>
        <v>466.5999999999999</v>
      </c>
      <c r="H565" s="24">
        <f>H566+H579</f>
        <v>1793.6</v>
      </c>
      <c r="I565" s="24">
        <f>I566+I579</f>
        <v>1327</v>
      </c>
      <c r="J565" s="105"/>
    </row>
    <row r="566" spans="1:10" s="9" customFormat="1" ht="17.25" customHeight="1">
      <c r="A566" s="49" t="s">
        <v>86</v>
      </c>
      <c r="B566" s="8" t="s">
        <v>75</v>
      </c>
      <c r="C566" s="14" t="s">
        <v>21</v>
      </c>
      <c r="D566" s="14" t="s">
        <v>34</v>
      </c>
      <c r="E566" s="14" t="s">
        <v>129</v>
      </c>
      <c r="F566" s="14"/>
      <c r="G566" s="39">
        <f t="shared" si="38"/>
        <v>0</v>
      </c>
      <c r="H566" s="27">
        <f>H567+H575</f>
        <v>1224</v>
      </c>
      <c r="I566" s="93">
        <f>I567+I575</f>
        <v>1224</v>
      </c>
      <c r="J566" s="99"/>
    </row>
    <row r="567" spans="1:10" s="9" customFormat="1" ht="30.75" customHeight="1">
      <c r="A567" s="49" t="s">
        <v>79</v>
      </c>
      <c r="B567" s="8" t="s">
        <v>75</v>
      </c>
      <c r="C567" s="14" t="s">
        <v>21</v>
      </c>
      <c r="D567" s="14" t="s">
        <v>34</v>
      </c>
      <c r="E567" s="14" t="s">
        <v>130</v>
      </c>
      <c r="F567" s="14"/>
      <c r="G567" s="39">
        <f t="shared" si="38"/>
        <v>0</v>
      </c>
      <c r="H567" s="27">
        <f>H571+H573+H572+H574+H569+H568+H570</f>
        <v>366.69999999999993</v>
      </c>
      <c r="I567" s="27">
        <f>I571+I573+I572+I574+I569+I568+I570</f>
        <v>366.69999999999993</v>
      </c>
      <c r="J567" s="99"/>
    </row>
    <row r="568" spans="1:10" s="9" customFormat="1" ht="30.75" customHeight="1">
      <c r="A568" s="51" t="s">
        <v>125</v>
      </c>
      <c r="B568" s="8" t="s">
        <v>75</v>
      </c>
      <c r="C568" s="14" t="s">
        <v>21</v>
      </c>
      <c r="D568" s="14" t="s">
        <v>34</v>
      </c>
      <c r="E568" s="14" t="s">
        <v>130</v>
      </c>
      <c r="F568" s="14" t="s">
        <v>84</v>
      </c>
      <c r="G568" s="39">
        <f t="shared" si="38"/>
        <v>0</v>
      </c>
      <c r="H568" s="27">
        <v>216.7</v>
      </c>
      <c r="I568" s="93">
        <v>216.7</v>
      </c>
      <c r="J568" s="99"/>
    </row>
    <row r="569" spans="1:10" s="9" customFormat="1" ht="30.75" customHeight="1">
      <c r="A569" s="49" t="s">
        <v>97</v>
      </c>
      <c r="B569" s="8" t="s">
        <v>75</v>
      </c>
      <c r="C569" s="14" t="s">
        <v>21</v>
      </c>
      <c r="D569" s="14" t="s">
        <v>34</v>
      </c>
      <c r="E569" s="14" t="s">
        <v>130</v>
      </c>
      <c r="F569" s="14" t="s">
        <v>96</v>
      </c>
      <c r="G569" s="39">
        <f t="shared" si="38"/>
        <v>0</v>
      </c>
      <c r="H569" s="27">
        <v>10</v>
      </c>
      <c r="I569" s="93">
        <v>10</v>
      </c>
      <c r="J569" s="99"/>
    </row>
    <row r="570" spans="1:10" s="9" customFormat="1" ht="61.5" customHeight="1">
      <c r="A570" s="51" t="s">
        <v>179</v>
      </c>
      <c r="B570" s="8" t="s">
        <v>75</v>
      </c>
      <c r="C570" s="14" t="s">
        <v>21</v>
      </c>
      <c r="D570" s="14" t="s">
        <v>34</v>
      </c>
      <c r="E570" s="14" t="s">
        <v>130</v>
      </c>
      <c r="F570" s="14" t="s">
        <v>126</v>
      </c>
      <c r="G570" s="39">
        <f t="shared" si="38"/>
        <v>0</v>
      </c>
      <c r="H570" s="27">
        <v>65.4</v>
      </c>
      <c r="I570" s="93">
        <v>65.4</v>
      </c>
      <c r="J570" s="99"/>
    </row>
    <row r="571" spans="1:10" s="9" customFormat="1" ht="33" customHeight="1">
      <c r="A571" s="49" t="s">
        <v>83</v>
      </c>
      <c r="B571" s="8" t="s">
        <v>75</v>
      </c>
      <c r="C571" s="14" t="s">
        <v>21</v>
      </c>
      <c r="D571" s="14" t="s">
        <v>34</v>
      </c>
      <c r="E571" s="14" t="s">
        <v>130</v>
      </c>
      <c r="F571" s="63" t="s">
        <v>81</v>
      </c>
      <c r="G571" s="39">
        <f>H571-I571+23.5-23.5</f>
        <v>0</v>
      </c>
      <c r="H571" s="27">
        <v>74.6</v>
      </c>
      <c r="I571" s="93">
        <v>74.6</v>
      </c>
      <c r="J571" s="96"/>
    </row>
    <row r="572" spans="1:10" s="9" customFormat="1" ht="30" customHeight="1" hidden="1">
      <c r="A572" s="156" t="s">
        <v>103</v>
      </c>
      <c r="B572" s="8" t="s">
        <v>75</v>
      </c>
      <c r="C572" s="14" t="s">
        <v>21</v>
      </c>
      <c r="D572" s="14" t="s">
        <v>34</v>
      </c>
      <c r="E572" s="14" t="s">
        <v>130</v>
      </c>
      <c r="F572" s="63" t="s">
        <v>101</v>
      </c>
      <c r="G572" s="39">
        <f>H572-I572+23.5-23.5</f>
        <v>0</v>
      </c>
      <c r="H572" s="27"/>
      <c r="I572" s="93"/>
      <c r="J572" s="96"/>
    </row>
    <row r="573" spans="1:10" s="9" customFormat="1" ht="15" hidden="1">
      <c r="A573" s="49" t="s">
        <v>104</v>
      </c>
      <c r="B573" s="8" t="s">
        <v>75</v>
      </c>
      <c r="C573" s="14" t="s">
        <v>21</v>
      </c>
      <c r="D573" s="14" t="s">
        <v>34</v>
      </c>
      <c r="E573" s="14" t="s">
        <v>130</v>
      </c>
      <c r="F573" s="63" t="s">
        <v>102</v>
      </c>
      <c r="G573" s="39">
        <f aca="true" t="shared" si="39" ref="G573:G578">H573-I573</f>
        <v>0</v>
      </c>
      <c r="H573" s="27"/>
      <c r="I573" s="93"/>
      <c r="J573" s="96"/>
    </row>
    <row r="574" spans="1:10" s="9" customFormat="1" ht="15" hidden="1">
      <c r="A574" s="115" t="s">
        <v>215</v>
      </c>
      <c r="B574" s="8" t="s">
        <v>75</v>
      </c>
      <c r="C574" s="14" t="s">
        <v>21</v>
      </c>
      <c r="D574" s="14" t="s">
        <v>34</v>
      </c>
      <c r="E574" s="14" t="s">
        <v>130</v>
      </c>
      <c r="F574" s="63" t="s">
        <v>213</v>
      </c>
      <c r="G574" s="39">
        <f t="shared" si="39"/>
        <v>0</v>
      </c>
      <c r="H574" s="27"/>
      <c r="I574" s="93"/>
      <c r="J574" s="96"/>
    </row>
    <row r="575" spans="1:10" s="9" customFormat="1" ht="31.5" customHeight="1">
      <c r="A575" s="174" t="s">
        <v>58</v>
      </c>
      <c r="B575" s="8" t="s">
        <v>75</v>
      </c>
      <c r="C575" s="14" t="s">
        <v>21</v>
      </c>
      <c r="D575" s="14" t="s">
        <v>34</v>
      </c>
      <c r="E575" s="14" t="s">
        <v>183</v>
      </c>
      <c r="F575" s="14"/>
      <c r="G575" s="39">
        <f t="shared" si="39"/>
        <v>0</v>
      </c>
      <c r="H575" s="27">
        <f>H576+H577+H578</f>
        <v>857.3</v>
      </c>
      <c r="I575" s="27">
        <f>I576+I577+I578</f>
        <v>857.3</v>
      </c>
      <c r="J575" s="99"/>
    </row>
    <row r="576" spans="1:10" s="9" customFormat="1" ht="30" customHeight="1">
      <c r="A576" s="51" t="s">
        <v>125</v>
      </c>
      <c r="B576" s="8" t="s">
        <v>75</v>
      </c>
      <c r="C576" s="14" t="s">
        <v>21</v>
      </c>
      <c r="D576" s="14" t="s">
        <v>34</v>
      </c>
      <c r="E576" s="14" t="s">
        <v>183</v>
      </c>
      <c r="F576" s="14" t="s">
        <v>84</v>
      </c>
      <c r="G576" s="39">
        <f t="shared" si="39"/>
        <v>0</v>
      </c>
      <c r="H576" s="27">
        <v>658.4</v>
      </c>
      <c r="I576" s="93">
        <v>658.4</v>
      </c>
      <c r="J576" s="96"/>
    </row>
    <row r="577" spans="1:10" s="9" customFormat="1" ht="60" customHeight="1">
      <c r="A577" s="51" t="s">
        <v>179</v>
      </c>
      <c r="B577" s="8" t="s">
        <v>75</v>
      </c>
      <c r="C577" s="14" t="s">
        <v>21</v>
      </c>
      <c r="D577" s="14" t="s">
        <v>34</v>
      </c>
      <c r="E577" s="14" t="s">
        <v>183</v>
      </c>
      <c r="F577" s="14" t="s">
        <v>126</v>
      </c>
      <c r="G577" s="39">
        <f t="shared" si="39"/>
        <v>0</v>
      </c>
      <c r="H577" s="27">
        <v>198.9</v>
      </c>
      <c r="I577" s="93">
        <v>198.9</v>
      </c>
      <c r="J577" s="96"/>
    </row>
    <row r="578" spans="1:10" s="9" customFormat="1" ht="16.5" customHeight="1" hidden="1">
      <c r="A578" s="51" t="s">
        <v>215</v>
      </c>
      <c r="B578" s="8" t="s">
        <v>75</v>
      </c>
      <c r="C578" s="14" t="s">
        <v>21</v>
      </c>
      <c r="D578" s="14" t="s">
        <v>34</v>
      </c>
      <c r="E578" s="14" t="s">
        <v>183</v>
      </c>
      <c r="F578" s="14" t="s">
        <v>213</v>
      </c>
      <c r="G578" s="39">
        <f t="shared" si="39"/>
        <v>0</v>
      </c>
      <c r="H578" s="27"/>
      <c r="I578" s="93"/>
      <c r="J578" s="96"/>
    </row>
    <row r="579" spans="1:10" s="9" customFormat="1" ht="30">
      <c r="A579" s="71" t="s">
        <v>87</v>
      </c>
      <c r="B579" s="8" t="s">
        <v>75</v>
      </c>
      <c r="C579" s="14" t="s">
        <v>21</v>
      </c>
      <c r="D579" s="14" t="s">
        <v>34</v>
      </c>
      <c r="E579" s="14" t="s">
        <v>135</v>
      </c>
      <c r="F579" s="14"/>
      <c r="G579" s="39">
        <f aca="true" t="shared" si="40" ref="G579:G591">H579-I579</f>
        <v>466.6</v>
      </c>
      <c r="H579" s="27">
        <f>H580</f>
        <v>569.6</v>
      </c>
      <c r="I579" s="27">
        <f>I580</f>
        <v>103</v>
      </c>
      <c r="J579" s="96"/>
    </row>
    <row r="580" spans="1:10" s="9" customFormat="1" ht="75">
      <c r="A580" s="49" t="s">
        <v>199</v>
      </c>
      <c r="B580" s="8" t="s">
        <v>75</v>
      </c>
      <c r="C580" s="14" t="s">
        <v>21</v>
      </c>
      <c r="D580" s="14" t="s">
        <v>34</v>
      </c>
      <c r="E580" s="14" t="s">
        <v>184</v>
      </c>
      <c r="F580" s="14"/>
      <c r="G580" s="39">
        <f t="shared" si="40"/>
        <v>466.6</v>
      </c>
      <c r="H580" s="27">
        <f>H584+H582+H581+H583</f>
        <v>569.6</v>
      </c>
      <c r="I580" s="27">
        <f>I584+I582+I581+I583</f>
        <v>103</v>
      </c>
      <c r="J580" s="96"/>
    </row>
    <row r="581" spans="1:10" s="9" customFormat="1" ht="30">
      <c r="A581" s="51" t="s">
        <v>125</v>
      </c>
      <c r="B581" s="8" t="s">
        <v>75</v>
      </c>
      <c r="C581" s="14" t="s">
        <v>21</v>
      </c>
      <c r="D581" s="14" t="s">
        <v>34</v>
      </c>
      <c r="E581" s="14" t="s">
        <v>184</v>
      </c>
      <c r="F581" s="14" t="s">
        <v>84</v>
      </c>
      <c r="G581" s="39">
        <f t="shared" si="40"/>
        <v>228</v>
      </c>
      <c r="H581" s="27">
        <f>72+228</f>
        <v>300</v>
      </c>
      <c r="I581" s="93">
        <v>72</v>
      </c>
      <c r="J581" s="96"/>
    </row>
    <row r="582" spans="1:10" s="9" customFormat="1" ht="45" hidden="1">
      <c r="A582" s="49" t="s">
        <v>97</v>
      </c>
      <c r="B582" s="8" t="s">
        <v>75</v>
      </c>
      <c r="C582" s="14" t="s">
        <v>21</v>
      </c>
      <c r="D582" s="14" t="s">
        <v>34</v>
      </c>
      <c r="E582" s="14" t="s">
        <v>184</v>
      </c>
      <c r="F582" s="14" t="s">
        <v>96</v>
      </c>
      <c r="G582" s="39">
        <f t="shared" si="40"/>
        <v>0</v>
      </c>
      <c r="H582" s="27"/>
      <c r="I582" s="93"/>
      <c r="J582" s="96"/>
    </row>
    <row r="583" spans="1:10" s="9" customFormat="1" ht="45.75" customHeight="1">
      <c r="A583" s="51" t="s">
        <v>179</v>
      </c>
      <c r="B583" s="8" t="s">
        <v>75</v>
      </c>
      <c r="C583" s="14" t="s">
        <v>21</v>
      </c>
      <c r="D583" s="14" t="s">
        <v>34</v>
      </c>
      <c r="E583" s="14" t="s">
        <v>184</v>
      </c>
      <c r="F583" s="14" t="s">
        <v>126</v>
      </c>
      <c r="G583" s="39">
        <f t="shared" si="40"/>
        <v>82</v>
      </c>
      <c r="H583" s="27">
        <f>31+82</f>
        <v>113</v>
      </c>
      <c r="I583" s="93">
        <v>31</v>
      </c>
      <c r="J583" s="96"/>
    </row>
    <row r="584" spans="1:10" s="9" customFormat="1" ht="30">
      <c r="A584" s="49" t="s">
        <v>83</v>
      </c>
      <c r="B584" s="8" t="s">
        <v>75</v>
      </c>
      <c r="C584" s="14" t="s">
        <v>21</v>
      </c>
      <c r="D584" s="14" t="s">
        <v>34</v>
      </c>
      <c r="E584" s="14" t="s">
        <v>184</v>
      </c>
      <c r="F584" s="14" t="s">
        <v>81</v>
      </c>
      <c r="G584" s="39">
        <f t="shared" si="40"/>
        <v>156.6</v>
      </c>
      <c r="H584" s="27">
        <v>156.6</v>
      </c>
      <c r="I584" s="93"/>
      <c r="J584" s="96"/>
    </row>
    <row r="585" spans="1:10" s="16" customFormat="1" ht="14.25">
      <c r="A585" s="50" t="s">
        <v>25</v>
      </c>
      <c r="B585" s="20" t="s">
        <v>75</v>
      </c>
      <c r="C585" s="20" t="s">
        <v>24</v>
      </c>
      <c r="D585" s="15"/>
      <c r="E585" s="15"/>
      <c r="F585" s="15"/>
      <c r="G585" s="39">
        <f t="shared" si="40"/>
        <v>0</v>
      </c>
      <c r="H585" s="24">
        <f aca="true" t="shared" si="41" ref="H585:I588">H586</f>
        <v>0</v>
      </c>
      <c r="I585" s="24">
        <f t="shared" si="41"/>
        <v>0</v>
      </c>
      <c r="J585" s="97"/>
    </row>
    <row r="586" spans="1:10" s="16" customFormat="1" ht="28.5">
      <c r="A586" s="74" t="s">
        <v>237</v>
      </c>
      <c r="B586" s="20" t="s">
        <v>75</v>
      </c>
      <c r="C586" s="20" t="s">
        <v>24</v>
      </c>
      <c r="D586" s="20" t="s">
        <v>42</v>
      </c>
      <c r="E586" s="15"/>
      <c r="F586" s="15"/>
      <c r="G586" s="39">
        <f t="shared" si="40"/>
        <v>0</v>
      </c>
      <c r="H586" s="24">
        <f t="shared" si="41"/>
        <v>0</v>
      </c>
      <c r="I586" s="24">
        <f t="shared" si="41"/>
        <v>0</v>
      </c>
      <c r="J586" s="97"/>
    </row>
    <row r="587" spans="1:10" s="9" customFormat="1" ht="24" customHeight="1">
      <c r="A587" s="49" t="s">
        <v>86</v>
      </c>
      <c r="B587" s="8" t="s">
        <v>75</v>
      </c>
      <c r="C587" s="14" t="s">
        <v>24</v>
      </c>
      <c r="D587" s="14" t="s">
        <v>42</v>
      </c>
      <c r="E587" s="14" t="s">
        <v>129</v>
      </c>
      <c r="F587" s="63"/>
      <c r="G587" s="39">
        <f t="shared" si="40"/>
        <v>0</v>
      </c>
      <c r="H587" s="27">
        <f t="shared" si="41"/>
        <v>0</v>
      </c>
      <c r="I587" s="27">
        <f t="shared" si="41"/>
        <v>0</v>
      </c>
      <c r="J587" s="96"/>
    </row>
    <row r="588" spans="1:10" s="9" customFormat="1" ht="33" customHeight="1">
      <c r="A588" s="49" t="s">
        <v>79</v>
      </c>
      <c r="B588" s="8" t="s">
        <v>75</v>
      </c>
      <c r="C588" s="14" t="s">
        <v>24</v>
      </c>
      <c r="D588" s="14" t="s">
        <v>42</v>
      </c>
      <c r="E588" s="14" t="s">
        <v>130</v>
      </c>
      <c r="F588" s="14"/>
      <c r="G588" s="39">
        <f t="shared" si="40"/>
        <v>0</v>
      </c>
      <c r="H588" s="27">
        <f t="shared" si="41"/>
        <v>0</v>
      </c>
      <c r="I588" s="27">
        <f t="shared" si="41"/>
        <v>0</v>
      </c>
      <c r="J588" s="96"/>
    </row>
    <row r="589" spans="1:10" s="9" customFormat="1" ht="30">
      <c r="A589" s="49" t="s">
        <v>83</v>
      </c>
      <c r="B589" s="8" t="s">
        <v>75</v>
      </c>
      <c r="C589" s="14" t="s">
        <v>24</v>
      </c>
      <c r="D589" s="14" t="s">
        <v>42</v>
      </c>
      <c r="E589" s="14" t="s">
        <v>130</v>
      </c>
      <c r="F589" s="14" t="s">
        <v>81</v>
      </c>
      <c r="G589" s="39">
        <f t="shared" si="40"/>
        <v>0</v>
      </c>
      <c r="H589" s="27"/>
      <c r="I589" s="93"/>
      <c r="J589" s="96"/>
    </row>
    <row r="590" spans="1:10" s="5" customFormat="1" ht="15">
      <c r="A590" s="180"/>
      <c r="B590" s="8"/>
      <c r="C590" s="8"/>
      <c r="D590" s="8"/>
      <c r="E590" s="8"/>
      <c r="F590" s="8"/>
      <c r="G590" s="39">
        <f t="shared" si="40"/>
        <v>0</v>
      </c>
      <c r="H590" s="38"/>
      <c r="I590" s="89"/>
      <c r="J590" s="96"/>
    </row>
    <row r="591" spans="1:10" s="1" customFormat="1" ht="14.25">
      <c r="A591" s="80" t="s">
        <v>46</v>
      </c>
      <c r="B591" s="43"/>
      <c r="C591" s="43"/>
      <c r="D591" s="43"/>
      <c r="E591" s="43"/>
      <c r="F591" s="43"/>
      <c r="G591" s="39">
        <f t="shared" si="40"/>
        <v>17389.910999999964</v>
      </c>
      <c r="H591" s="25">
        <f>H12+H29+H563</f>
        <v>322313.311</v>
      </c>
      <c r="I591" s="25">
        <f>I12+I29+I563</f>
        <v>304923.4</v>
      </c>
      <c r="J591" s="100"/>
    </row>
  </sheetData>
  <sheetProtection/>
  <mergeCells count="4">
    <mergeCell ref="A3:H3"/>
    <mergeCell ref="A6:H6"/>
    <mergeCell ref="A7:H7"/>
    <mergeCell ref="F4:H4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85" r:id="rId1"/>
  <headerFooter alignWithMargins="0">
    <oddFooter>&amp;CСтраница &amp;P</oddFooter>
  </headerFooter>
  <rowBreaks count="1" manualBreakCount="1">
    <brk id="4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6"/>
  <sheetViews>
    <sheetView showZeros="0" view="pageBreakPreview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58.75390625" style="83" customWidth="1"/>
    <col min="2" max="2" width="5.00390625" style="40" customWidth="1"/>
    <col min="3" max="4" width="5.25390625" style="40" customWidth="1"/>
    <col min="5" max="5" width="12.25390625" style="40" customWidth="1"/>
    <col min="6" max="6" width="5.375" style="40" customWidth="1"/>
    <col min="7" max="7" width="14.625" style="40" customWidth="1"/>
    <col min="8" max="9" width="14.75390625" style="61" customWidth="1"/>
    <col min="10" max="10" width="11.875" style="61" customWidth="1"/>
    <col min="11" max="11" width="16.125" style="0" customWidth="1"/>
    <col min="12" max="12" width="15.00390625" style="0" customWidth="1"/>
    <col min="13" max="13" width="15.125" style="0" customWidth="1"/>
  </cols>
  <sheetData>
    <row r="1" spans="1:9" ht="18.75">
      <c r="A1" s="197"/>
      <c r="B1" s="197"/>
      <c r="C1" s="197"/>
      <c r="D1" s="197"/>
      <c r="E1" s="197"/>
      <c r="F1" s="197"/>
      <c r="G1" s="197"/>
      <c r="H1" s="197"/>
      <c r="I1" s="197"/>
    </row>
    <row r="2" spans="1:10" s="1" customFormat="1" ht="15">
      <c r="A2" s="73"/>
      <c r="B2" s="5"/>
      <c r="C2" s="42"/>
      <c r="D2" s="42"/>
      <c r="E2" s="42"/>
      <c r="F2" s="5"/>
      <c r="G2" s="41"/>
      <c r="H2" s="41" t="s">
        <v>465</v>
      </c>
      <c r="I2" s="52"/>
      <c r="J2" s="52"/>
    </row>
    <row r="3" spans="1:10" s="1" customFormat="1" ht="24.75" customHeight="1">
      <c r="A3" s="191" t="s">
        <v>64</v>
      </c>
      <c r="B3" s="192"/>
      <c r="C3" s="192"/>
      <c r="D3" s="192"/>
      <c r="E3" s="192"/>
      <c r="F3" s="192"/>
      <c r="G3" s="192"/>
      <c r="H3" s="192"/>
      <c r="I3" s="52"/>
      <c r="J3" s="53"/>
    </row>
    <row r="4" spans="1:10" s="1" customFormat="1" ht="15">
      <c r="A4" s="73"/>
      <c r="B4" s="5"/>
      <c r="C4" s="5"/>
      <c r="D4" s="47"/>
      <c r="E4" s="5"/>
      <c r="F4" s="48"/>
      <c r="G4" s="53" t="s">
        <v>467</v>
      </c>
      <c r="H4" s="114" t="s">
        <v>468</v>
      </c>
      <c r="J4" s="53"/>
    </row>
    <row r="5" spans="1:10" s="1" customFormat="1" ht="15">
      <c r="A5" s="73"/>
      <c r="B5" s="5"/>
      <c r="C5" s="42"/>
      <c r="D5" s="42"/>
      <c r="E5" s="42"/>
      <c r="F5" s="46"/>
      <c r="G5" s="46"/>
      <c r="H5" s="54"/>
      <c r="I5" s="54"/>
      <c r="J5" s="2"/>
    </row>
    <row r="6" spans="1:10" s="1" customFormat="1" ht="18.75">
      <c r="A6" s="193" t="s">
        <v>49</v>
      </c>
      <c r="B6" s="193"/>
      <c r="C6" s="193"/>
      <c r="D6" s="193"/>
      <c r="E6" s="193"/>
      <c r="F6" s="193"/>
      <c r="G6" s="193"/>
      <c r="H6" s="193"/>
      <c r="I6" s="193"/>
      <c r="J6" s="53"/>
    </row>
    <row r="7" spans="1:10" s="1" customFormat="1" ht="18" customHeight="1">
      <c r="A7" s="194" t="s">
        <v>456</v>
      </c>
      <c r="B7" s="194"/>
      <c r="C7" s="194"/>
      <c r="D7" s="194"/>
      <c r="E7" s="194"/>
      <c r="F7" s="194"/>
      <c r="G7" s="194"/>
      <c r="H7" s="194"/>
      <c r="I7" s="194"/>
      <c r="J7" s="55"/>
    </row>
    <row r="8" spans="1:9" s="1" customFormat="1" ht="15">
      <c r="A8" s="73"/>
      <c r="B8" s="5"/>
      <c r="C8" s="5"/>
      <c r="D8" s="5"/>
      <c r="E8" s="5"/>
      <c r="F8" s="5"/>
      <c r="G8" s="5"/>
      <c r="I8" s="1" t="s">
        <v>14</v>
      </c>
    </row>
    <row r="9" spans="1:10" s="5" customFormat="1" ht="71.25" customHeight="1">
      <c r="A9" s="3" t="s">
        <v>20</v>
      </c>
      <c r="B9" s="4" t="s">
        <v>50</v>
      </c>
      <c r="C9" s="4" t="s">
        <v>16</v>
      </c>
      <c r="D9" s="4" t="s">
        <v>17</v>
      </c>
      <c r="E9" s="4" t="s">
        <v>18</v>
      </c>
      <c r="F9" s="4" t="s">
        <v>19</v>
      </c>
      <c r="G9" s="31" t="s">
        <v>9</v>
      </c>
      <c r="H9" s="56" t="s">
        <v>453</v>
      </c>
      <c r="I9" s="56" t="s">
        <v>455</v>
      </c>
      <c r="J9" s="56" t="s">
        <v>454</v>
      </c>
    </row>
    <row r="10" spans="1:10" s="5" customFormat="1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7">
        <v>8</v>
      </c>
      <c r="I10" s="57">
        <v>9</v>
      </c>
      <c r="J10" s="57">
        <v>10</v>
      </c>
    </row>
    <row r="11" spans="1:10" s="5" customFormat="1" ht="15">
      <c r="A11" s="3"/>
      <c r="B11" s="6"/>
      <c r="C11" s="6"/>
      <c r="D11" s="6"/>
      <c r="E11" s="6"/>
      <c r="F11" s="6"/>
      <c r="G11" s="67"/>
      <c r="H11" s="57"/>
      <c r="I11" s="57"/>
      <c r="J11" s="57"/>
    </row>
    <row r="12" spans="1:10" s="16" customFormat="1" ht="14.25">
      <c r="A12" s="118" t="s">
        <v>76</v>
      </c>
      <c r="B12" s="66">
        <v>901</v>
      </c>
      <c r="C12" s="66"/>
      <c r="D12" s="66"/>
      <c r="E12" s="66"/>
      <c r="F12" s="66"/>
      <c r="G12" s="67">
        <f>H12-J12</f>
        <v>0</v>
      </c>
      <c r="H12" s="39">
        <f aca="true" t="shared" si="0" ref="H12:J13">H13</f>
        <v>464.6</v>
      </c>
      <c r="I12" s="39">
        <f t="shared" si="0"/>
        <v>465.6</v>
      </c>
      <c r="J12" s="39">
        <f t="shared" si="0"/>
        <v>464.6</v>
      </c>
    </row>
    <row r="13" spans="1:10" s="5" customFormat="1" ht="15">
      <c r="A13" s="119" t="s">
        <v>53</v>
      </c>
      <c r="B13" s="7" t="s">
        <v>74</v>
      </c>
      <c r="C13" s="7" t="s">
        <v>21</v>
      </c>
      <c r="D13" s="22"/>
      <c r="E13" s="22"/>
      <c r="F13" s="22"/>
      <c r="G13" s="67">
        <f>H13-J13</f>
        <v>0</v>
      </c>
      <c r="H13" s="58">
        <f t="shared" si="0"/>
        <v>464.6</v>
      </c>
      <c r="I13" s="58">
        <f t="shared" si="0"/>
        <v>465.6</v>
      </c>
      <c r="J13" s="58">
        <f t="shared" si="0"/>
        <v>464.6</v>
      </c>
    </row>
    <row r="14" spans="1:10" s="5" customFormat="1" ht="46.5" customHeight="1">
      <c r="A14" s="108" t="s">
        <v>0</v>
      </c>
      <c r="B14" s="11" t="s">
        <v>74</v>
      </c>
      <c r="C14" s="11" t="s">
        <v>21</v>
      </c>
      <c r="D14" s="11" t="s">
        <v>22</v>
      </c>
      <c r="E14" s="11"/>
      <c r="F14" s="12"/>
      <c r="G14" s="67">
        <f aca="true" t="shared" si="1" ref="G14:G30">H14-J14</f>
        <v>0</v>
      </c>
      <c r="H14" s="58">
        <f aca="true" t="shared" si="2" ref="H14:J16">H15</f>
        <v>464.6</v>
      </c>
      <c r="I14" s="58">
        <f t="shared" si="2"/>
        <v>465.6</v>
      </c>
      <c r="J14" s="58">
        <f t="shared" si="2"/>
        <v>464.6</v>
      </c>
    </row>
    <row r="15" spans="1:10" s="5" customFormat="1" ht="18.75" customHeight="1">
      <c r="A15" s="49" t="s">
        <v>86</v>
      </c>
      <c r="B15" s="8" t="s">
        <v>74</v>
      </c>
      <c r="C15" s="8" t="s">
        <v>21</v>
      </c>
      <c r="D15" s="8" t="s">
        <v>22</v>
      </c>
      <c r="E15" s="8" t="s">
        <v>129</v>
      </c>
      <c r="F15" s="8"/>
      <c r="G15" s="67">
        <f t="shared" si="1"/>
        <v>0</v>
      </c>
      <c r="H15" s="38">
        <f t="shared" si="2"/>
        <v>464.6</v>
      </c>
      <c r="I15" s="38">
        <f t="shared" si="2"/>
        <v>465.6</v>
      </c>
      <c r="J15" s="38">
        <f t="shared" si="2"/>
        <v>464.6</v>
      </c>
    </row>
    <row r="16" spans="1:10" s="5" customFormat="1" ht="30">
      <c r="A16" s="49" t="s">
        <v>79</v>
      </c>
      <c r="B16" s="8" t="s">
        <v>74</v>
      </c>
      <c r="C16" s="8" t="s">
        <v>21</v>
      </c>
      <c r="D16" s="8" t="s">
        <v>22</v>
      </c>
      <c r="E16" s="8" t="s">
        <v>130</v>
      </c>
      <c r="F16" s="8"/>
      <c r="G16" s="67">
        <f t="shared" si="1"/>
        <v>0</v>
      </c>
      <c r="H16" s="38">
        <f t="shared" si="2"/>
        <v>464.6</v>
      </c>
      <c r="I16" s="38">
        <f t="shared" si="2"/>
        <v>465.6</v>
      </c>
      <c r="J16" s="38">
        <f t="shared" si="2"/>
        <v>464.6</v>
      </c>
    </row>
    <row r="17" spans="1:10" s="5" customFormat="1" ht="15">
      <c r="A17" s="51" t="s">
        <v>80</v>
      </c>
      <c r="B17" s="8" t="s">
        <v>74</v>
      </c>
      <c r="C17" s="8" t="s">
        <v>21</v>
      </c>
      <c r="D17" s="8" t="s">
        <v>22</v>
      </c>
      <c r="E17" s="8" t="s">
        <v>130</v>
      </c>
      <c r="F17" s="8"/>
      <c r="G17" s="67">
        <f t="shared" si="1"/>
        <v>0</v>
      </c>
      <c r="H17" s="38">
        <f>H20+H19+H21+H18+H22</f>
        <v>464.6</v>
      </c>
      <c r="I17" s="38">
        <f>I20+I19+I21+I18+I22</f>
        <v>465.6</v>
      </c>
      <c r="J17" s="38">
        <f>J20+J19+J21+J18+J22</f>
        <v>464.6</v>
      </c>
    </row>
    <row r="18" spans="1:10" s="5" customFormat="1" ht="21.75" customHeight="1">
      <c r="A18" s="51" t="s">
        <v>125</v>
      </c>
      <c r="B18" s="8" t="s">
        <v>74</v>
      </c>
      <c r="C18" s="8" t="s">
        <v>21</v>
      </c>
      <c r="D18" s="8" t="s">
        <v>22</v>
      </c>
      <c r="E18" s="8" t="s">
        <v>130</v>
      </c>
      <c r="F18" s="8" t="s">
        <v>84</v>
      </c>
      <c r="G18" s="67">
        <f t="shared" si="1"/>
        <v>0</v>
      </c>
      <c r="H18" s="38">
        <v>341.5</v>
      </c>
      <c r="I18" s="38">
        <v>341.5</v>
      </c>
      <c r="J18" s="38">
        <v>341.5</v>
      </c>
    </row>
    <row r="19" spans="1:10" s="5" customFormat="1" ht="45">
      <c r="A19" s="44" t="s">
        <v>127</v>
      </c>
      <c r="B19" s="8" t="s">
        <v>74</v>
      </c>
      <c r="C19" s="8" t="s">
        <v>21</v>
      </c>
      <c r="D19" s="8" t="s">
        <v>22</v>
      </c>
      <c r="E19" s="8" t="s">
        <v>130</v>
      </c>
      <c r="F19" s="8" t="s">
        <v>126</v>
      </c>
      <c r="G19" s="67">
        <f t="shared" si="1"/>
        <v>0</v>
      </c>
      <c r="H19" s="38">
        <v>103.1</v>
      </c>
      <c r="I19" s="38">
        <v>103.1</v>
      </c>
      <c r="J19" s="38">
        <v>103.1</v>
      </c>
    </row>
    <row r="20" spans="1:10" s="5" customFormat="1" ht="33.75" customHeight="1">
      <c r="A20" s="51" t="s">
        <v>83</v>
      </c>
      <c r="B20" s="8" t="s">
        <v>74</v>
      </c>
      <c r="C20" s="8" t="s">
        <v>21</v>
      </c>
      <c r="D20" s="8" t="s">
        <v>22</v>
      </c>
      <c r="E20" s="8" t="s">
        <v>130</v>
      </c>
      <c r="F20" s="62" t="s">
        <v>81</v>
      </c>
      <c r="G20" s="67">
        <f t="shared" si="1"/>
        <v>0</v>
      </c>
      <c r="H20" s="38">
        <v>20</v>
      </c>
      <c r="I20" s="38">
        <v>21</v>
      </c>
      <c r="J20" s="38">
        <v>20</v>
      </c>
    </row>
    <row r="21" spans="1:10" s="5" customFormat="1" ht="19.5" customHeight="1" hidden="1">
      <c r="A21" s="51" t="s">
        <v>103</v>
      </c>
      <c r="B21" s="8" t="s">
        <v>74</v>
      </c>
      <c r="C21" s="8" t="s">
        <v>21</v>
      </c>
      <c r="D21" s="8" t="s">
        <v>22</v>
      </c>
      <c r="E21" s="8" t="s">
        <v>130</v>
      </c>
      <c r="F21" s="62" t="s">
        <v>101</v>
      </c>
      <c r="G21" s="67">
        <f t="shared" si="1"/>
        <v>0</v>
      </c>
      <c r="H21" s="38"/>
      <c r="I21" s="38"/>
      <c r="J21" s="38"/>
    </row>
    <row r="22" spans="1:10" s="5" customFormat="1" ht="19.5" customHeight="1" hidden="1">
      <c r="A22" s="44" t="s">
        <v>104</v>
      </c>
      <c r="B22" s="8" t="s">
        <v>74</v>
      </c>
      <c r="C22" s="8" t="s">
        <v>21</v>
      </c>
      <c r="D22" s="8" t="s">
        <v>22</v>
      </c>
      <c r="E22" s="8" t="s">
        <v>130</v>
      </c>
      <c r="F22" s="63" t="s">
        <v>102</v>
      </c>
      <c r="G22" s="67">
        <f t="shared" si="1"/>
        <v>0</v>
      </c>
      <c r="H22" s="38"/>
      <c r="I22" s="38"/>
      <c r="J22" s="38"/>
    </row>
    <row r="23" spans="1:10" s="5" customFormat="1" ht="15">
      <c r="A23" s="121"/>
      <c r="B23" s="22"/>
      <c r="C23" s="22"/>
      <c r="D23" s="22"/>
      <c r="E23" s="22"/>
      <c r="F23" s="22"/>
      <c r="G23" s="67">
        <f t="shared" si="1"/>
        <v>0</v>
      </c>
      <c r="H23" s="68"/>
      <c r="I23" s="68"/>
      <c r="J23" s="68"/>
    </row>
    <row r="24" spans="1:10" s="17" customFormat="1" ht="18" customHeight="1">
      <c r="A24" s="122" t="s">
        <v>7</v>
      </c>
      <c r="B24" s="15" t="s">
        <v>52</v>
      </c>
      <c r="C24" s="15"/>
      <c r="D24" s="15"/>
      <c r="E24" s="15"/>
      <c r="F24" s="15"/>
      <c r="G24" s="67">
        <f t="shared" si="1"/>
        <v>0</v>
      </c>
      <c r="H24" s="39">
        <f>H25+H134+H155+H176+H337+H372+H408+H415+H129</f>
        <v>317956.19999999995</v>
      </c>
      <c r="I24" s="39">
        <f>I25+I134+I155+I176+I337+I372+I408+I415+I129</f>
        <v>309772.9</v>
      </c>
      <c r="J24" s="39">
        <f>J25+J134+J155+J176+J337+J372+J408+J415+J129</f>
        <v>317956.19999999995</v>
      </c>
    </row>
    <row r="25" spans="1:10" s="5" customFormat="1" ht="15">
      <c r="A25" s="119" t="s">
        <v>53</v>
      </c>
      <c r="B25" s="7" t="s">
        <v>52</v>
      </c>
      <c r="C25" s="7" t="s">
        <v>21</v>
      </c>
      <c r="D25" s="14"/>
      <c r="E25" s="14"/>
      <c r="F25" s="14"/>
      <c r="G25" s="67">
        <f t="shared" si="1"/>
        <v>0</v>
      </c>
      <c r="H25" s="24">
        <f>H31+H73+H77+H62+H66+H26</f>
        <v>64585.2</v>
      </c>
      <c r="I25" s="24">
        <f>I31+I73+I77+I62+I66+I26</f>
        <v>64923.3</v>
      </c>
      <c r="J25" s="24">
        <f>J31+J73+J77+J62+J66+J26</f>
        <v>64585.2</v>
      </c>
    </row>
    <row r="26" spans="1:10" s="5" customFormat="1" ht="28.5">
      <c r="A26" s="74" t="s">
        <v>252</v>
      </c>
      <c r="B26" s="15" t="s">
        <v>52</v>
      </c>
      <c r="C26" s="15" t="s">
        <v>21</v>
      </c>
      <c r="D26" s="15" t="s">
        <v>26</v>
      </c>
      <c r="E26" s="14"/>
      <c r="F26" s="14"/>
      <c r="G26" s="67">
        <f t="shared" si="1"/>
        <v>0</v>
      </c>
      <c r="H26" s="24">
        <f aca="true" t="shared" si="3" ref="H26:J27">H27</f>
        <v>1334.1</v>
      </c>
      <c r="I26" s="24">
        <f t="shared" si="3"/>
        <v>1334.1</v>
      </c>
      <c r="J26" s="24">
        <f t="shared" si="3"/>
        <v>1334.1</v>
      </c>
    </row>
    <row r="27" spans="1:10" s="19" customFormat="1" ht="16.5" customHeight="1">
      <c r="A27" s="45" t="s">
        <v>86</v>
      </c>
      <c r="B27" s="23" t="s">
        <v>52</v>
      </c>
      <c r="C27" s="23" t="s">
        <v>21</v>
      </c>
      <c r="D27" s="23" t="s">
        <v>26</v>
      </c>
      <c r="E27" s="14" t="s">
        <v>129</v>
      </c>
      <c r="F27" s="23"/>
      <c r="G27" s="67">
        <f t="shared" si="1"/>
        <v>0</v>
      </c>
      <c r="H27" s="27">
        <f t="shared" si="3"/>
        <v>1334.1</v>
      </c>
      <c r="I27" s="27">
        <f t="shared" si="3"/>
        <v>1334.1</v>
      </c>
      <c r="J27" s="27">
        <f t="shared" si="3"/>
        <v>1334.1</v>
      </c>
    </row>
    <row r="28" spans="1:10" s="19" customFormat="1" ht="15">
      <c r="A28" s="143" t="s">
        <v>254</v>
      </c>
      <c r="B28" s="23" t="s">
        <v>52</v>
      </c>
      <c r="C28" s="23" t="s">
        <v>21</v>
      </c>
      <c r="D28" s="23" t="s">
        <v>26</v>
      </c>
      <c r="E28" s="14" t="s">
        <v>253</v>
      </c>
      <c r="F28" s="23"/>
      <c r="G28" s="67">
        <f t="shared" si="1"/>
        <v>0</v>
      </c>
      <c r="H28" s="27">
        <f>H29+H30</f>
        <v>1334.1</v>
      </c>
      <c r="I28" s="27">
        <f>I29+I30</f>
        <v>1334.1</v>
      </c>
      <c r="J28" s="27">
        <f>J29+J30</f>
        <v>1334.1</v>
      </c>
    </row>
    <row r="29" spans="1:10" s="19" customFormat="1" ht="18.75" customHeight="1">
      <c r="A29" s="44" t="s">
        <v>125</v>
      </c>
      <c r="B29" s="23" t="s">
        <v>52</v>
      </c>
      <c r="C29" s="23" t="s">
        <v>21</v>
      </c>
      <c r="D29" s="23" t="s">
        <v>26</v>
      </c>
      <c r="E29" s="14" t="s">
        <v>253</v>
      </c>
      <c r="F29" s="23" t="s">
        <v>84</v>
      </c>
      <c r="G29" s="67">
        <f t="shared" si="1"/>
        <v>0</v>
      </c>
      <c r="H29" s="27">
        <v>1024.6</v>
      </c>
      <c r="I29" s="148">
        <v>1024.6</v>
      </c>
      <c r="J29" s="27">
        <v>1024.6</v>
      </c>
    </row>
    <row r="30" spans="1:10" s="19" customFormat="1" ht="45" customHeight="1">
      <c r="A30" s="44" t="s">
        <v>127</v>
      </c>
      <c r="B30" s="23" t="s">
        <v>52</v>
      </c>
      <c r="C30" s="23" t="s">
        <v>21</v>
      </c>
      <c r="D30" s="23" t="s">
        <v>26</v>
      </c>
      <c r="E30" s="14" t="s">
        <v>253</v>
      </c>
      <c r="F30" s="23" t="s">
        <v>126</v>
      </c>
      <c r="G30" s="67">
        <f t="shared" si="1"/>
        <v>0</v>
      </c>
      <c r="H30" s="27">
        <v>309.5</v>
      </c>
      <c r="I30" s="148">
        <v>309.5</v>
      </c>
      <c r="J30" s="27">
        <v>309.5</v>
      </c>
    </row>
    <row r="31" spans="1:10" s="16" customFormat="1" ht="57.75" customHeight="1">
      <c r="A31" s="75" t="s">
        <v>1</v>
      </c>
      <c r="B31" s="15" t="s">
        <v>52</v>
      </c>
      <c r="C31" s="15" t="s">
        <v>21</v>
      </c>
      <c r="D31" s="15" t="s">
        <v>23</v>
      </c>
      <c r="E31" s="15"/>
      <c r="F31" s="15"/>
      <c r="G31" s="67">
        <f aca="true" t="shared" si="4" ref="G31:G77">H31-J31</f>
        <v>0</v>
      </c>
      <c r="H31" s="24">
        <f>H32</f>
        <v>21416.8</v>
      </c>
      <c r="I31" s="149">
        <f>I32</f>
        <v>21376.1</v>
      </c>
      <c r="J31" s="24">
        <f>J32</f>
        <v>21416.8</v>
      </c>
    </row>
    <row r="32" spans="1:10" s="16" customFormat="1" ht="15">
      <c r="A32" s="49" t="s">
        <v>86</v>
      </c>
      <c r="B32" s="14" t="s">
        <v>52</v>
      </c>
      <c r="C32" s="14" t="s">
        <v>21</v>
      </c>
      <c r="D32" s="14" t="s">
        <v>23</v>
      </c>
      <c r="E32" s="14" t="s">
        <v>129</v>
      </c>
      <c r="F32" s="14"/>
      <c r="G32" s="67">
        <f t="shared" si="4"/>
        <v>0</v>
      </c>
      <c r="H32" s="24">
        <f>H33+H41+H46+H51+H56</f>
        <v>21416.8</v>
      </c>
      <c r="I32" s="149">
        <f>I33+I41+I46+I51+I56</f>
        <v>21376.1</v>
      </c>
      <c r="J32" s="24">
        <f>J33+J41+J46+J51+J56</f>
        <v>21416.8</v>
      </c>
    </row>
    <row r="33" spans="1:10" s="5" customFormat="1" ht="32.25" customHeight="1">
      <c r="A33" s="49" t="s">
        <v>79</v>
      </c>
      <c r="B33" s="14" t="s">
        <v>52</v>
      </c>
      <c r="C33" s="14" t="s">
        <v>21</v>
      </c>
      <c r="D33" s="14" t="s">
        <v>23</v>
      </c>
      <c r="E33" s="14" t="s">
        <v>130</v>
      </c>
      <c r="F33" s="14"/>
      <c r="G33" s="67">
        <f t="shared" si="4"/>
        <v>0</v>
      </c>
      <c r="H33" s="27">
        <f>H34+H35+H36+H37+H38+H39+H40</f>
        <v>19988</v>
      </c>
      <c r="I33" s="148">
        <f>I34+I35+I36+I37+I38+I39+I40</f>
        <v>19988</v>
      </c>
      <c r="J33" s="27">
        <f>J34+J35+J36+J37+J38+J39+J40</f>
        <v>19988</v>
      </c>
    </row>
    <row r="34" spans="1:10" s="5" customFormat="1" ht="19.5" customHeight="1">
      <c r="A34" s="51" t="s">
        <v>198</v>
      </c>
      <c r="B34" s="14" t="s">
        <v>52</v>
      </c>
      <c r="C34" s="14" t="s">
        <v>21</v>
      </c>
      <c r="D34" s="14" t="s">
        <v>23</v>
      </c>
      <c r="E34" s="14" t="s">
        <v>130</v>
      </c>
      <c r="F34" s="63" t="s">
        <v>84</v>
      </c>
      <c r="G34" s="67">
        <f t="shared" si="4"/>
        <v>0</v>
      </c>
      <c r="H34" s="26">
        <v>15000</v>
      </c>
      <c r="I34" s="147">
        <v>15000</v>
      </c>
      <c r="J34" s="26">
        <v>15000</v>
      </c>
    </row>
    <row r="35" spans="1:10" s="5" customFormat="1" ht="32.25" customHeight="1" hidden="1">
      <c r="A35" s="51" t="s">
        <v>97</v>
      </c>
      <c r="B35" s="14" t="s">
        <v>52</v>
      </c>
      <c r="C35" s="14" t="s">
        <v>21</v>
      </c>
      <c r="D35" s="14" t="s">
        <v>23</v>
      </c>
      <c r="E35" s="14" t="s">
        <v>130</v>
      </c>
      <c r="F35" s="63" t="s">
        <v>96</v>
      </c>
      <c r="G35" s="67">
        <f t="shared" si="4"/>
        <v>0</v>
      </c>
      <c r="H35" s="26"/>
      <c r="I35" s="147"/>
      <c r="J35" s="26"/>
    </row>
    <row r="36" spans="1:10" s="5" customFormat="1" ht="32.25" customHeight="1">
      <c r="A36" s="44" t="s">
        <v>127</v>
      </c>
      <c r="B36" s="14" t="s">
        <v>52</v>
      </c>
      <c r="C36" s="14" t="s">
        <v>21</v>
      </c>
      <c r="D36" s="14" t="s">
        <v>23</v>
      </c>
      <c r="E36" s="14" t="s">
        <v>130</v>
      </c>
      <c r="F36" s="63" t="s">
        <v>126</v>
      </c>
      <c r="G36" s="67">
        <f t="shared" si="4"/>
        <v>0</v>
      </c>
      <c r="H36" s="26">
        <v>4530</v>
      </c>
      <c r="I36" s="147">
        <v>4530</v>
      </c>
      <c r="J36" s="26">
        <v>4530</v>
      </c>
    </row>
    <row r="37" spans="1:10" s="5" customFormat="1" ht="29.25" customHeight="1">
      <c r="A37" s="49" t="s">
        <v>82</v>
      </c>
      <c r="B37" s="14" t="s">
        <v>52</v>
      </c>
      <c r="C37" s="14" t="s">
        <v>21</v>
      </c>
      <c r="D37" s="14" t="s">
        <v>23</v>
      </c>
      <c r="E37" s="14" t="s">
        <v>130</v>
      </c>
      <c r="F37" s="63" t="s">
        <v>81</v>
      </c>
      <c r="G37" s="67">
        <f t="shared" si="4"/>
        <v>0</v>
      </c>
      <c r="H37" s="26">
        <v>400</v>
      </c>
      <c r="I37" s="26">
        <v>400</v>
      </c>
      <c r="J37" s="26">
        <v>400</v>
      </c>
    </row>
    <row r="38" spans="1:10" s="5" customFormat="1" ht="13.5" customHeight="1">
      <c r="A38" s="49" t="s">
        <v>103</v>
      </c>
      <c r="B38" s="14" t="s">
        <v>52</v>
      </c>
      <c r="C38" s="14" t="s">
        <v>21</v>
      </c>
      <c r="D38" s="14" t="s">
        <v>23</v>
      </c>
      <c r="E38" s="14" t="s">
        <v>130</v>
      </c>
      <c r="F38" s="63" t="s">
        <v>101</v>
      </c>
      <c r="G38" s="67">
        <f t="shared" si="4"/>
        <v>0</v>
      </c>
      <c r="H38" s="26">
        <v>25</v>
      </c>
      <c r="I38" s="26">
        <v>25</v>
      </c>
      <c r="J38" s="26">
        <v>25</v>
      </c>
    </row>
    <row r="39" spans="1:10" s="5" customFormat="1" ht="13.5" customHeight="1">
      <c r="A39" s="51" t="s">
        <v>104</v>
      </c>
      <c r="B39" s="14" t="s">
        <v>52</v>
      </c>
      <c r="C39" s="14" t="s">
        <v>21</v>
      </c>
      <c r="D39" s="14" t="s">
        <v>23</v>
      </c>
      <c r="E39" s="14" t="s">
        <v>130</v>
      </c>
      <c r="F39" s="63" t="s">
        <v>102</v>
      </c>
      <c r="G39" s="67">
        <f t="shared" si="4"/>
        <v>0</v>
      </c>
      <c r="H39" s="26">
        <v>33</v>
      </c>
      <c r="I39" s="26">
        <v>33</v>
      </c>
      <c r="J39" s="26">
        <v>33</v>
      </c>
    </row>
    <row r="40" spans="1:10" s="5" customFormat="1" ht="13.5" customHeight="1" hidden="1">
      <c r="A40" s="44" t="s">
        <v>215</v>
      </c>
      <c r="B40" s="14" t="s">
        <v>52</v>
      </c>
      <c r="C40" s="14" t="s">
        <v>21</v>
      </c>
      <c r="D40" s="14" t="s">
        <v>23</v>
      </c>
      <c r="E40" s="14" t="s">
        <v>130</v>
      </c>
      <c r="F40" s="63" t="s">
        <v>213</v>
      </c>
      <c r="G40" s="67">
        <f t="shared" si="4"/>
        <v>0</v>
      </c>
      <c r="H40" s="26"/>
      <c r="I40" s="26"/>
      <c r="J40" s="26"/>
    </row>
    <row r="41" spans="1:11" s="5" customFormat="1" ht="32.25" customHeight="1">
      <c r="A41" s="51" t="s">
        <v>261</v>
      </c>
      <c r="B41" s="14" t="s">
        <v>52</v>
      </c>
      <c r="C41" s="14" t="s">
        <v>21</v>
      </c>
      <c r="D41" s="14" t="s">
        <v>23</v>
      </c>
      <c r="E41" s="14" t="s">
        <v>131</v>
      </c>
      <c r="F41" s="14"/>
      <c r="G41" s="67">
        <f t="shared" si="4"/>
        <v>0</v>
      </c>
      <c r="H41" s="26">
        <f>H42+H43+H44+H45</f>
        <v>294.5</v>
      </c>
      <c r="I41" s="26">
        <f>I42+I43+I44+I45</f>
        <v>294.5</v>
      </c>
      <c r="J41" s="26">
        <f>J42+J43+J44+J45</f>
        <v>294.5</v>
      </c>
      <c r="K41" s="28"/>
    </row>
    <row r="42" spans="1:10" s="5" customFormat="1" ht="17.25" customHeight="1">
      <c r="A42" s="51" t="s">
        <v>125</v>
      </c>
      <c r="B42" s="14" t="s">
        <v>52</v>
      </c>
      <c r="C42" s="14" t="s">
        <v>21</v>
      </c>
      <c r="D42" s="14" t="s">
        <v>23</v>
      </c>
      <c r="E42" s="14" t="s">
        <v>131</v>
      </c>
      <c r="F42" s="14" t="s">
        <v>84</v>
      </c>
      <c r="G42" s="67">
        <f t="shared" si="4"/>
        <v>0</v>
      </c>
      <c r="H42" s="26">
        <v>244.6</v>
      </c>
      <c r="I42" s="26">
        <v>244.6</v>
      </c>
      <c r="J42" s="26">
        <v>244.6</v>
      </c>
    </row>
    <row r="43" spans="1:10" s="5" customFormat="1" ht="32.25" customHeight="1" hidden="1">
      <c r="A43" s="51" t="s">
        <v>97</v>
      </c>
      <c r="B43" s="14" t="s">
        <v>52</v>
      </c>
      <c r="C43" s="14" t="s">
        <v>21</v>
      </c>
      <c r="D43" s="14" t="s">
        <v>23</v>
      </c>
      <c r="E43" s="14" t="s">
        <v>131</v>
      </c>
      <c r="F43" s="14" t="s">
        <v>96</v>
      </c>
      <c r="G43" s="67">
        <f t="shared" si="4"/>
        <v>0</v>
      </c>
      <c r="H43" s="26"/>
      <c r="I43" s="26"/>
      <c r="J43" s="26"/>
    </row>
    <row r="44" spans="1:10" s="5" customFormat="1" ht="32.25" customHeight="1">
      <c r="A44" s="44" t="s">
        <v>127</v>
      </c>
      <c r="B44" s="14" t="s">
        <v>52</v>
      </c>
      <c r="C44" s="14" t="s">
        <v>21</v>
      </c>
      <c r="D44" s="14" t="s">
        <v>23</v>
      </c>
      <c r="E44" s="14" t="s">
        <v>131</v>
      </c>
      <c r="F44" s="14" t="s">
        <v>126</v>
      </c>
      <c r="G44" s="67">
        <f t="shared" si="4"/>
        <v>0</v>
      </c>
      <c r="H44" s="26">
        <v>49.9</v>
      </c>
      <c r="I44" s="26">
        <v>49.9</v>
      </c>
      <c r="J44" s="26">
        <v>49.9</v>
      </c>
    </row>
    <row r="45" spans="1:10" s="5" customFormat="1" ht="32.25" customHeight="1" hidden="1">
      <c r="A45" s="45" t="s">
        <v>82</v>
      </c>
      <c r="B45" s="14" t="s">
        <v>52</v>
      </c>
      <c r="C45" s="14" t="s">
        <v>21</v>
      </c>
      <c r="D45" s="14" t="s">
        <v>23</v>
      </c>
      <c r="E45" s="14" t="s">
        <v>131</v>
      </c>
      <c r="F45" s="14" t="s">
        <v>81</v>
      </c>
      <c r="G45" s="67">
        <f t="shared" si="4"/>
        <v>0</v>
      </c>
      <c r="H45" s="26"/>
      <c r="I45" s="26"/>
      <c r="J45" s="26"/>
    </row>
    <row r="46" spans="1:10" s="5" customFormat="1" ht="34.5" customHeight="1">
      <c r="A46" s="44" t="s">
        <v>262</v>
      </c>
      <c r="B46" s="14" t="s">
        <v>52</v>
      </c>
      <c r="C46" s="14" t="s">
        <v>21</v>
      </c>
      <c r="D46" s="14" t="s">
        <v>23</v>
      </c>
      <c r="E46" s="14" t="s">
        <v>132</v>
      </c>
      <c r="F46" s="14"/>
      <c r="G46" s="67">
        <f t="shared" si="4"/>
        <v>0</v>
      </c>
      <c r="H46" s="26">
        <f>H47+H48+H49+H50</f>
        <v>599.3</v>
      </c>
      <c r="I46" s="26">
        <f>I47+I48+I49+I50</f>
        <v>577.8</v>
      </c>
      <c r="J46" s="26">
        <f>J47+J48+J49+J50</f>
        <v>599.3</v>
      </c>
    </row>
    <row r="47" spans="1:10" s="5" customFormat="1" ht="19.5" customHeight="1">
      <c r="A47" s="51" t="s">
        <v>125</v>
      </c>
      <c r="B47" s="14" t="s">
        <v>52</v>
      </c>
      <c r="C47" s="14" t="s">
        <v>21</v>
      </c>
      <c r="D47" s="14" t="s">
        <v>23</v>
      </c>
      <c r="E47" s="14" t="s">
        <v>132</v>
      </c>
      <c r="F47" s="14" t="s">
        <v>84</v>
      </c>
      <c r="G47" s="67">
        <f t="shared" si="4"/>
        <v>0</v>
      </c>
      <c r="H47" s="26">
        <v>557.5</v>
      </c>
      <c r="I47" s="26">
        <v>557.5</v>
      </c>
      <c r="J47" s="26">
        <v>557.5</v>
      </c>
    </row>
    <row r="48" spans="1:10" s="5" customFormat="1" ht="33.75" customHeight="1" hidden="1">
      <c r="A48" s="51" t="s">
        <v>97</v>
      </c>
      <c r="B48" s="14" t="s">
        <v>52</v>
      </c>
      <c r="C48" s="14" t="s">
        <v>21</v>
      </c>
      <c r="D48" s="14" t="s">
        <v>23</v>
      </c>
      <c r="E48" s="14" t="s">
        <v>132</v>
      </c>
      <c r="F48" s="14" t="s">
        <v>96</v>
      </c>
      <c r="G48" s="67">
        <f t="shared" si="4"/>
        <v>0</v>
      </c>
      <c r="H48" s="26"/>
      <c r="I48" s="26"/>
      <c r="J48" s="26"/>
    </row>
    <row r="49" spans="1:10" s="5" customFormat="1" ht="33.75" customHeight="1">
      <c r="A49" s="44" t="s">
        <v>127</v>
      </c>
      <c r="B49" s="14" t="s">
        <v>52</v>
      </c>
      <c r="C49" s="14" t="s">
        <v>21</v>
      </c>
      <c r="D49" s="14" t="s">
        <v>23</v>
      </c>
      <c r="E49" s="14" t="s">
        <v>132</v>
      </c>
      <c r="F49" s="14" t="s">
        <v>126</v>
      </c>
      <c r="G49" s="67">
        <f t="shared" si="4"/>
        <v>0</v>
      </c>
      <c r="H49" s="26">
        <v>41.8</v>
      </c>
      <c r="I49" s="26">
        <v>20.3</v>
      </c>
      <c r="J49" s="26">
        <v>41.8</v>
      </c>
    </row>
    <row r="50" spans="1:10" s="5" customFormat="1" ht="30" hidden="1">
      <c r="A50" s="45" t="s">
        <v>82</v>
      </c>
      <c r="B50" s="14" t="s">
        <v>52</v>
      </c>
      <c r="C50" s="14" t="s">
        <v>21</v>
      </c>
      <c r="D50" s="14" t="s">
        <v>23</v>
      </c>
      <c r="E50" s="14" t="s">
        <v>132</v>
      </c>
      <c r="F50" s="63" t="s">
        <v>81</v>
      </c>
      <c r="G50" s="67">
        <f t="shared" si="4"/>
        <v>0</v>
      </c>
      <c r="H50" s="26"/>
      <c r="I50" s="26"/>
      <c r="J50" s="107"/>
    </row>
    <row r="51" spans="1:10" s="5" customFormat="1" ht="45">
      <c r="A51" s="44" t="s">
        <v>263</v>
      </c>
      <c r="B51" s="14" t="s">
        <v>52</v>
      </c>
      <c r="C51" s="14" t="s">
        <v>21</v>
      </c>
      <c r="D51" s="14" t="s">
        <v>23</v>
      </c>
      <c r="E51" s="14" t="s">
        <v>133</v>
      </c>
      <c r="F51" s="14"/>
      <c r="G51" s="67">
        <f t="shared" si="4"/>
        <v>0</v>
      </c>
      <c r="H51" s="26">
        <f>H52+H53+H54+H55</f>
        <v>286.8</v>
      </c>
      <c r="I51" s="26">
        <f>I52+I53+I54+I55</f>
        <v>276.5</v>
      </c>
      <c r="J51" s="26">
        <f>J52+J53+J54+J55</f>
        <v>286.8</v>
      </c>
    </row>
    <row r="52" spans="1:10" s="5" customFormat="1" ht="19.5" customHeight="1">
      <c r="A52" s="44" t="s">
        <v>125</v>
      </c>
      <c r="B52" s="14" t="s">
        <v>52</v>
      </c>
      <c r="C52" s="14" t="s">
        <v>21</v>
      </c>
      <c r="D52" s="14" t="s">
        <v>23</v>
      </c>
      <c r="E52" s="14" t="s">
        <v>133</v>
      </c>
      <c r="F52" s="14" t="s">
        <v>84</v>
      </c>
      <c r="G52" s="67">
        <f t="shared" si="4"/>
        <v>0</v>
      </c>
      <c r="H52" s="26">
        <v>260</v>
      </c>
      <c r="I52" s="26">
        <v>260</v>
      </c>
      <c r="J52" s="107">
        <v>260</v>
      </c>
    </row>
    <row r="53" spans="1:10" s="5" customFormat="1" ht="30" hidden="1">
      <c r="A53" s="44" t="s">
        <v>97</v>
      </c>
      <c r="B53" s="14" t="s">
        <v>52</v>
      </c>
      <c r="C53" s="14" t="s">
        <v>21</v>
      </c>
      <c r="D53" s="14" t="s">
        <v>23</v>
      </c>
      <c r="E53" s="14" t="s">
        <v>133</v>
      </c>
      <c r="F53" s="14" t="s">
        <v>96</v>
      </c>
      <c r="G53" s="67">
        <f t="shared" si="4"/>
        <v>0</v>
      </c>
      <c r="H53" s="26"/>
      <c r="I53" s="26"/>
      <c r="J53" s="107"/>
    </row>
    <row r="54" spans="1:10" s="5" customFormat="1" ht="34.5" customHeight="1">
      <c r="A54" s="44" t="s">
        <v>127</v>
      </c>
      <c r="B54" s="14" t="s">
        <v>52</v>
      </c>
      <c r="C54" s="14" t="s">
        <v>21</v>
      </c>
      <c r="D54" s="14" t="s">
        <v>23</v>
      </c>
      <c r="E54" s="14" t="s">
        <v>133</v>
      </c>
      <c r="F54" s="14" t="s">
        <v>126</v>
      </c>
      <c r="G54" s="67">
        <f t="shared" si="4"/>
        <v>0</v>
      </c>
      <c r="H54" s="26">
        <v>26.8</v>
      </c>
      <c r="I54" s="26">
        <v>16.5</v>
      </c>
      <c r="J54" s="107">
        <v>26.8</v>
      </c>
    </row>
    <row r="55" spans="1:10" s="5" customFormat="1" ht="30" hidden="1">
      <c r="A55" s="45" t="s">
        <v>82</v>
      </c>
      <c r="B55" s="14" t="s">
        <v>52</v>
      </c>
      <c r="C55" s="14" t="s">
        <v>21</v>
      </c>
      <c r="D55" s="14" t="s">
        <v>23</v>
      </c>
      <c r="E55" s="14" t="s">
        <v>133</v>
      </c>
      <c r="F55" s="63" t="s">
        <v>81</v>
      </c>
      <c r="G55" s="67">
        <f t="shared" si="4"/>
        <v>0</v>
      </c>
      <c r="H55" s="26"/>
      <c r="I55" s="26"/>
      <c r="J55" s="107"/>
    </row>
    <row r="56" spans="1:10" s="5" customFormat="1" ht="48.75" customHeight="1">
      <c r="A56" s="44" t="s">
        <v>264</v>
      </c>
      <c r="B56" s="14" t="s">
        <v>52</v>
      </c>
      <c r="C56" s="14" t="s">
        <v>21</v>
      </c>
      <c r="D56" s="14" t="s">
        <v>23</v>
      </c>
      <c r="E56" s="14" t="s">
        <v>134</v>
      </c>
      <c r="F56" s="14"/>
      <c r="G56" s="67">
        <f t="shared" si="4"/>
        <v>0</v>
      </c>
      <c r="H56" s="26">
        <f>H57+H58+H59+H60+H61</f>
        <v>248.2</v>
      </c>
      <c r="I56" s="26">
        <f>I57+I58+I59+I60+I61</f>
        <v>239.3</v>
      </c>
      <c r="J56" s="26">
        <f>J57+J58+J59+J60+J61</f>
        <v>248.2</v>
      </c>
    </row>
    <row r="57" spans="1:10" s="5" customFormat="1" ht="30" hidden="1">
      <c r="A57" s="44" t="s">
        <v>85</v>
      </c>
      <c r="B57" s="14" t="s">
        <v>52</v>
      </c>
      <c r="C57" s="14" t="s">
        <v>21</v>
      </c>
      <c r="D57" s="14" t="s">
        <v>23</v>
      </c>
      <c r="E57" s="14" t="s">
        <v>134</v>
      </c>
      <c r="F57" s="14" t="s">
        <v>84</v>
      </c>
      <c r="G57" s="67">
        <f t="shared" si="4"/>
        <v>0</v>
      </c>
      <c r="H57" s="26"/>
      <c r="I57" s="26"/>
      <c r="J57" s="107"/>
    </row>
    <row r="58" spans="1:10" s="5" customFormat="1" ht="30" hidden="1">
      <c r="A58" s="44" t="s">
        <v>97</v>
      </c>
      <c r="B58" s="14" t="s">
        <v>52</v>
      </c>
      <c r="C58" s="14" t="s">
        <v>21</v>
      </c>
      <c r="D58" s="14" t="s">
        <v>23</v>
      </c>
      <c r="E58" s="14" t="s">
        <v>134</v>
      </c>
      <c r="F58" s="14" t="s">
        <v>96</v>
      </c>
      <c r="G58" s="67">
        <f t="shared" si="4"/>
        <v>0</v>
      </c>
      <c r="H58" s="26"/>
      <c r="I58" s="26"/>
      <c r="J58" s="107"/>
    </row>
    <row r="59" spans="1:10" s="5" customFormat="1" ht="45" hidden="1">
      <c r="A59" s="44" t="s">
        <v>127</v>
      </c>
      <c r="B59" s="14" t="s">
        <v>52</v>
      </c>
      <c r="C59" s="14" t="s">
        <v>21</v>
      </c>
      <c r="D59" s="14" t="s">
        <v>23</v>
      </c>
      <c r="E59" s="14" t="s">
        <v>134</v>
      </c>
      <c r="F59" s="14" t="s">
        <v>126</v>
      </c>
      <c r="G59" s="67">
        <f t="shared" si="4"/>
        <v>0</v>
      </c>
      <c r="H59" s="26"/>
      <c r="I59" s="26"/>
      <c r="J59" s="107"/>
    </row>
    <row r="60" spans="1:10" s="5" customFormat="1" ht="30">
      <c r="A60" s="45" t="s">
        <v>82</v>
      </c>
      <c r="B60" s="14" t="s">
        <v>52</v>
      </c>
      <c r="C60" s="14" t="s">
        <v>21</v>
      </c>
      <c r="D60" s="14" t="s">
        <v>23</v>
      </c>
      <c r="E60" s="14" t="s">
        <v>134</v>
      </c>
      <c r="F60" s="63" t="s">
        <v>81</v>
      </c>
      <c r="G60" s="67">
        <f t="shared" si="4"/>
        <v>0</v>
      </c>
      <c r="H60" s="26">
        <v>173.2</v>
      </c>
      <c r="I60" s="26">
        <v>164.3</v>
      </c>
      <c r="J60" s="107">
        <v>173.2</v>
      </c>
    </row>
    <row r="61" spans="1:10" s="5" customFormat="1" ht="15">
      <c r="A61" s="45" t="s">
        <v>405</v>
      </c>
      <c r="B61" s="14" t="s">
        <v>52</v>
      </c>
      <c r="C61" s="14" t="s">
        <v>21</v>
      </c>
      <c r="D61" s="14" t="s">
        <v>23</v>
      </c>
      <c r="E61" s="14" t="s">
        <v>134</v>
      </c>
      <c r="F61" s="63" t="s">
        <v>404</v>
      </c>
      <c r="G61" s="67"/>
      <c r="H61" s="26">
        <v>75</v>
      </c>
      <c r="I61" s="26">
        <v>75</v>
      </c>
      <c r="J61" s="26">
        <v>75</v>
      </c>
    </row>
    <row r="62" spans="1:10" s="16" customFormat="1" ht="15.75" customHeight="1">
      <c r="A62" s="75" t="s">
        <v>8</v>
      </c>
      <c r="B62" s="20" t="s">
        <v>52</v>
      </c>
      <c r="C62" s="15" t="s">
        <v>21</v>
      </c>
      <c r="D62" s="15" t="s">
        <v>42</v>
      </c>
      <c r="E62" s="15"/>
      <c r="F62" s="15"/>
      <c r="G62" s="67">
        <f t="shared" si="4"/>
        <v>0</v>
      </c>
      <c r="H62" s="24">
        <f aca="true" t="shared" si="5" ref="H62:J64">H63</f>
        <v>3.1</v>
      </c>
      <c r="I62" s="24">
        <f t="shared" si="5"/>
        <v>2.8</v>
      </c>
      <c r="J62" s="24">
        <f t="shared" si="5"/>
        <v>3.1</v>
      </c>
    </row>
    <row r="63" spans="1:10" s="9" customFormat="1" ht="15">
      <c r="A63" s="78" t="s">
        <v>87</v>
      </c>
      <c r="B63" s="23" t="s">
        <v>52</v>
      </c>
      <c r="C63" s="23" t="s">
        <v>21</v>
      </c>
      <c r="D63" s="23" t="s">
        <v>42</v>
      </c>
      <c r="E63" s="23" t="s">
        <v>135</v>
      </c>
      <c r="F63" s="14"/>
      <c r="G63" s="67">
        <f t="shared" si="4"/>
        <v>0</v>
      </c>
      <c r="H63" s="27">
        <f t="shared" si="5"/>
        <v>3.1</v>
      </c>
      <c r="I63" s="27">
        <f t="shared" si="5"/>
        <v>2.8</v>
      </c>
      <c r="J63" s="27">
        <f t="shared" si="5"/>
        <v>3.1</v>
      </c>
    </row>
    <row r="64" spans="1:10" s="9" customFormat="1" ht="51" customHeight="1">
      <c r="A64" s="123" t="s">
        <v>265</v>
      </c>
      <c r="B64" s="8" t="s">
        <v>52</v>
      </c>
      <c r="C64" s="8" t="s">
        <v>21</v>
      </c>
      <c r="D64" s="8" t="s">
        <v>42</v>
      </c>
      <c r="E64" s="8" t="s">
        <v>205</v>
      </c>
      <c r="F64" s="8"/>
      <c r="G64" s="67">
        <f t="shared" si="4"/>
        <v>0</v>
      </c>
      <c r="H64" s="27">
        <f t="shared" si="5"/>
        <v>3.1</v>
      </c>
      <c r="I64" s="27">
        <f t="shared" si="5"/>
        <v>2.8</v>
      </c>
      <c r="J64" s="27">
        <f t="shared" si="5"/>
        <v>3.1</v>
      </c>
    </row>
    <row r="65" spans="1:10" s="9" customFormat="1" ht="18" customHeight="1">
      <c r="A65" s="45" t="s">
        <v>82</v>
      </c>
      <c r="B65" s="8" t="s">
        <v>52</v>
      </c>
      <c r="C65" s="8" t="s">
        <v>21</v>
      </c>
      <c r="D65" s="8" t="s">
        <v>42</v>
      </c>
      <c r="E65" s="8" t="s">
        <v>205</v>
      </c>
      <c r="F65" s="8" t="s">
        <v>81</v>
      </c>
      <c r="G65" s="67">
        <f t="shared" si="4"/>
        <v>0</v>
      </c>
      <c r="H65" s="27">
        <v>3.1</v>
      </c>
      <c r="I65" s="27">
        <v>2.8</v>
      </c>
      <c r="J65" s="27">
        <v>3.1</v>
      </c>
    </row>
    <row r="66" spans="1:10" s="16" customFormat="1" ht="42.75" customHeight="1">
      <c r="A66" s="75" t="s">
        <v>10</v>
      </c>
      <c r="B66" s="20" t="s">
        <v>52</v>
      </c>
      <c r="C66" s="15" t="s">
        <v>21</v>
      </c>
      <c r="D66" s="15" t="s">
        <v>34</v>
      </c>
      <c r="E66" s="15"/>
      <c r="F66" s="15"/>
      <c r="G66" s="67">
        <f t="shared" si="4"/>
        <v>0</v>
      </c>
      <c r="H66" s="24">
        <f aca="true" t="shared" si="6" ref="H66:J67">H67</f>
        <v>3475</v>
      </c>
      <c r="I66" s="24">
        <f t="shared" si="6"/>
        <v>3475</v>
      </c>
      <c r="J66" s="24">
        <f t="shared" si="6"/>
        <v>3475</v>
      </c>
    </row>
    <row r="67" spans="1:10" s="9" customFormat="1" ht="18.75" customHeight="1">
      <c r="A67" s="45" t="s">
        <v>86</v>
      </c>
      <c r="B67" s="23" t="s">
        <v>52</v>
      </c>
      <c r="C67" s="23" t="s">
        <v>21</v>
      </c>
      <c r="D67" s="23" t="s">
        <v>34</v>
      </c>
      <c r="E67" s="23" t="s">
        <v>129</v>
      </c>
      <c r="F67" s="23"/>
      <c r="G67" s="67">
        <f t="shared" si="4"/>
        <v>0</v>
      </c>
      <c r="H67" s="27">
        <f t="shared" si="6"/>
        <v>3475</v>
      </c>
      <c r="I67" s="27">
        <f t="shared" si="6"/>
        <v>3475</v>
      </c>
      <c r="J67" s="27">
        <f t="shared" si="6"/>
        <v>3475</v>
      </c>
    </row>
    <row r="68" spans="1:10" s="9" customFormat="1" ht="30">
      <c r="A68" s="45" t="s">
        <v>79</v>
      </c>
      <c r="B68" s="14" t="s">
        <v>52</v>
      </c>
      <c r="C68" s="14" t="s">
        <v>21</v>
      </c>
      <c r="D68" s="14" t="s">
        <v>34</v>
      </c>
      <c r="E68" s="14" t="s">
        <v>130</v>
      </c>
      <c r="F68" s="14"/>
      <c r="G68" s="67">
        <f t="shared" si="4"/>
        <v>0</v>
      </c>
      <c r="H68" s="27">
        <f>H69+H71+H72</f>
        <v>3475</v>
      </c>
      <c r="I68" s="27">
        <f>I69+I71+I72</f>
        <v>3475</v>
      </c>
      <c r="J68" s="27">
        <f>J69+J71+J72</f>
        <v>3475</v>
      </c>
    </row>
    <row r="69" spans="1:10" s="9" customFormat="1" ht="16.5" customHeight="1">
      <c r="A69" s="44" t="s">
        <v>125</v>
      </c>
      <c r="B69" s="14" t="s">
        <v>52</v>
      </c>
      <c r="C69" s="14" t="s">
        <v>21</v>
      </c>
      <c r="D69" s="14" t="s">
        <v>34</v>
      </c>
      <c r="E69" s="14" t="s">
        <v>130</v>
      </c>
      <c r="F69" s="63" t="s">
        <v>84</v>
      </c>
      <c r="G69" s="67">
        <f t="shared" si="4"/>
        <v>0</v>
      </c>
      <c r="H69" s="27">
        <v>2600</v>
      </c>
      <c r="I69" s="27">
        <v>2600</v>
      </c>
      <c r="J69" s="27">
        <v>2600</v>
      </c>
    </row>
    <row r="70" spans="1:10" s="9" customFormat="1" ht="30" hidden="1">
      <c r="A70" s="44" t="s">
        <v>97</v>
      </c>
      <c r="B70" s="14" t="s">
        <v>52</v>
      </c>
      <c r="C70" s="14" t="s">
        <v>21</v>
      </c>
      <c r="D70" s="14" t="s">
        <v>34</v>
      </c>
      <c r="E70" s="14" t="s">
        <v>130</v>
      </c>
      <c r="F70" s="63" t="s">
        <v>96</v>
      </c>
      <c r="G70" s="67">
        <f t="shared" si="4"/>
        <v>0</v>
      </c>
      <c r="H70" s="27"/>
      <c r="I70" s="27"/>
      <c r="J70" s="27"/>
    </row>
    <row r="71" spans="1:10" s="9" customFormat="1" ht="45">
      <c r="A71" s="44" t="s">
        <v>127</v>
      </c>
      <c r="B71" s="14" t="s">
        <v>52</v>
      </c>
      <c r="C71" s="14" t="s">
        <v>21</v>
      </c>
      <c r="D71" s="14" t="s">
        <v>34</v>
      </c>
      <c r="E71" s="14" t="s">
        <v>130</v>
      </c>
      <c r="F71" s="63" t="s">
        <v>126</v>
      </c>
      <c r="G71" s="67">
        <f t="shared" si="4"/>
        <v>0</v>
      </c>
      <c r="H71" s="27">
        <v>785</v>
      </c>
      <c r="I71" s="27">
        <v>785</v>
      </c>
      <c r="J71" s="27">
        <v>785</v>
      </c>
    </row>
    <row r="72" spans="1:10" s="9" customFormat="1" ht="30">
      <c r="A72" s="45" t="s">
        <v>82</v>
      </c>
      <c r="B72" s="14" t="s">
        <v>52</v>
      </c>
      <c r="C72" s="14" t="s">
        <v>21</v>
      </c>
      <c r="D72" s="14" t="s">
        <v>34</v>
      </c>
      <c r="E72" s="14" t="s">
        <v>130</v>
      </c>
      <c r="F72" s="63" t="s">
        <v>81</v>
      </c>
      <c r="G72" s="67">
        <f t="shared" si="4"/>
        <v>0</v>
      </c>
      <c r="H72" s="27">
        <v>90</v>
      </c>
      <c r="I72" s="27">
        <v>90</v>
      </c>
      <c r="J72" s="27">
        <v>90</v>
      </c>
    </row>
    <row r="73" spans="1:10" s="9" customFormat="1" ht="15.75" customHeight="1">
      <c r="A73" s="120" t="s">
        <v>36</v>
      </c>
      <c r="B73" s="7" t="s">
        <v>52</v>
      </c>
      <c r="C73" s="7" t="s">
        <v>21</v>
      </c>
      <c r="D73" s="7" t="s">
        <v>39</v>
      </c>
      <c r="E73" s="7"/>
      <c r="F73" s="7"/>
      <c r="G73" s="67">
        <f t="shared" si="4"/>
        <v>0</v>
      </c>
      <c r="H73" s="25">
        <f aca="true" t="shared" si="7" ref="H73:J75">H74</f>
        <v>10</v>
      </c>
      <c r="I73" s="25">
        <f t="shared" si="7"/>
        <v>10</v>
      </c>
      <c r="J73" s="25">
        <f t="shared" si="7"/>
        <v>10</v>
      </c>
    </row>
    <row r="74" spans="1:10" s="9" customFormat="1" ht="15.75" customHeight="1">
      <c r="A74" s="71" t="s">
        <v>87</v>
      </c>
      <c r="B74" s="8" t="s">
        <v>52</v>
      </c>
      <c r="C74" s="8" t="s">
        <v>21</v>
      </c>
      <c r="D74" s="8" t="s">
        <v>39</v>
      </c>
      <c r="E74" s="8" t="s">
        <v>135</v>
      </c>
      <c r="F74" s="8"/>
      <c r="G74" s="67">
        <f t="shared" si="4"/>
        <v>0</v>
      </c>
      <c r="H74" s="27">
        <f t="shared" si="7"/>
        <v>10</v>
      </c>
      <c r="I74" s="25">
        <f t="shared" si="7"/>
        <v>10</v>
      </c>
      <c r="J74" s="27">
        <f t="shared" si="7"/>
        <v>10</v>
      </c>
    </row>
    <row r="75" spans="1:10" s="9" customFormat="1" ht="15">
      <c r="A75" s="49" t="s">
        <v>6</v>
      </c>
      <c r="B75" s="8" t="s">
        <v>52</v>
      </c>
      <c r="C75" s="8" t="s">
        <v>21</v>
      </c>
      <c r="D75" s="8" t="s">
        <v>39</v>
      </c>
      <c r="E75" s="8" t="s">
        <v>136</v>
      </c>
      <c r="F75" s="8"/>
      <c r="G75" s="67">
        <f t="shared" si="4"/>
        <v>0</v>
      </c>
      <c r="H75" s="27">
        <f t="shared" si="7"/>
        <v>10</v>
      </c>
      <c r="I75" s="27">
        <f t="shared" si="7"/>
        <v>10</v>
      </c>
      <c r="J75" s="27">
        <f t="shared" si="7"/>
        <v>10</v>
      </c>
    </row>
    <row r="76" spans="1:10" s="9" customFormat="1" ht="15">
      <c r="A76" s="45" t="s">
        <v>230</v>
      </c>
      <c r="B76" s="8" t="s">
        <v>52</v>
      </c>
      <c r="C76" s="8" t="s">
        <v>21</v>
      </c>
      <c r="D76" s="8" t="s">
        <v>39</v>
      </c>
      <c r="E76" s="8" t="s">
        <v>136</v>
      </c>
      <c r="F76" s="62" t="s">
        <v>231</v>
      </c>
      <c r="G76" s="67">
        <f t="shared" si="4"/>
        <v>0</v>
      </c>
      <c r="H76" s="27">
        <v>10</v>
      </c>
      <c r="I76" s="27">
        <v>10</v>
      </c>
      <c r="J76" s="27">
        <v>10</v>
      </c>
    </row>
    <row r="77" spans="1:12" s="9" customFormat="1" ht="14.25">
      <c r="A77" s="120" t="s">
        <v>48</v>
      </c>
      <c r="B77" s="7" t="s">
        <v>52</v>
      </c>
      <c r="C77" s="7" t="s">
        <v>21</v>
      </c>
      <c r="D77" s="7" t="s">
        <v>35</v>
      </c>
      <c r="E77" s="7"/>
      <c r="F77" s="7"/>
      <c r="G77" s="67">
        <f t="shared" si="4"/>
        <v>0</v>
      </c>
      <c r="H77" s="25">
        <f>H78+H81+H87+H90+H84+H116+H107+H99+H93+H96</f>
        <v>38346.2</v>
      </c>
      <c r="I77" s="25">
        <f>I78+I81+I87+I90+I84+I116+I107+I99+I93+I96</f>
        <v>38725.3</v>
      </c>
      <c r="J77" s="25">
        <f>J78+J81+J87+J90+J84+J116+J107+J99+J93+J96</f>
        <v>38346.2</v>
      </c>
      <c r="K77" s="29"/>
      <c r="L77" s="29"/>
    </row>
    <row r="78" spans="1:10" s="5" customFormat="1" ht="42.75" hidden="1">
      <c r="A78" s="130" t="s">
        <v>324</v>
      </c>
      <c r="B78" s="8" t="s">
        <v>52</v>
      </c>
      <c r="C78" s="8" t="s">
        <v>21</v>
      </c>
      <c r="D78" s="8" t="s">
        <v>35</v>
      </c>
      <c r="E78" s="8" t="s">
        <v>139</v>
      </c>
      <c r="F78" s="8"/>
      <c r="G78" s="67">
        <f aca="true" t="shared" si="8" ref="G78:G89">H78-J78</f>
        <v>0</v>
      </c>
      <c r="H78" s="26">
        <f aca="true" t="shared" si="9" ref="H78:J79">H79</f>
        <v>0</v>
      </c>
      <c r="I78" s="26"/>
      <c r="J78" s="26">
        <f t="shared" si="9"/>
        <v>0</v>
      </c>
    </row>
    <row r="79" spans="1:10" s="5" customFormat="1" ht="15" hidden="1">
      <c r="A79" s="51" t="s">
        <v>200</v>
      </c>
      <c r="B79" s="8" t="s">
        <v>52</v>
      </c>
      <c r="C79" s="8" t="s">
        <v>21</v>
      </c>
      <c r="D79" s="8" t="s">
        <v>35</v>
      </c>
      <c r="E79" s="8" t="s">
        <v>140</v>
      </c>
      <c r="F79" s="8"/>
      <c r="G79" s="67">
        <f t="shared" si="8"/>
        <v>0</v>
      </c>
      <c r="H79" s="26">
        <f t="shared" si="9"/>
        <v>0</v>
      </c>
      <c r="I79" s="26">
        <f t="shared" si="9"/>
        <v>0</v>
      </c>
      <c r="J79" s="26">
        <f t="shared" si="9"/>
        <v>0</v>
      </c>
    </row>
    <row r="80" spans="1:10" s="5" customFormat="1" ht="30" hidden="1">
      <c r="A80" s="45" t="s">
        <v>82</v>
      </c>
      <c r="B80" s="8" t="s">
        <v>52</v>
      </c>
      <c r="C80" s="8" t="s">
        <v>21</v>
      </c>
      <c r="D80" s="8" t="s">
        <v>35</v>
      </c>
      <c r="E80" s="8" t="s">
        <v>140</v>
      </c>
      <c r="F80" s="8" t="s">
        <v>81</v>
      </c>
      <c r="G80" s="67">
        <f t="shared" si="8"/>
        <v>0</v>
      </c>
      <c r="H80" s="147"/>
      <c r="I80" s="26"/>
      <c r="J80" s="26"/>
    </row>
    <row r="81" spans="1:10" s="5" customFormat="1" ht="46.5" customHeight="1" hidden="1">
      <c r="A81" s="138" t="s">
        <v>325</v>
      </c>
      <c r="B81" s="8" t="s">
        <v>52</v>
      </c>
      <c r="C81" s="8" t="s">
        <v>21</v>
      </c>
      <c r="D81" s="8" t="s">
        <v>35</v>
      </c>
      <c r="E81" s="8" t="s">
        <v>141</v>
      </c>
      <c r="F81" s="8"/>
      <c r="G81" s="67">
        <f t="shared" si="8"/>
        <v>0</v>
      </c>
      <c r="H81" s="26">
        <f aca="true" t="shared" si="10" ref="H81:J82">H82</f>
        <v>0</v>
      </c>
      <c r="I81" s="26">
        <f t="shared" si="10"/>
        <v>0</v>
      </c>
      <c r="J81" s="26">
        <f t="shared" si="10"/>
        <v>0</v>
      </c>
    </row>
    <row r="82" spans="1:10" s="5" customFormat="1" ht="15" hidden="1">
      <c r="A82" s="51" t="s">
        <v>111</v>
      </c>
      <c r="B82" s="18" t="s">
        <v>52</v>
      </c>
      <c r="C82" s="18" t="s">
        <v>21</v>
      </c>
      <c r="D82" s="18" t="s">
        <v>35</v>
      </c>
      <c r="E82" s="18" t="s">
        <v>142</v>
      </c>
      <c r="F82" s="8"/>
      <c r="G82" s="67">
        <f t="shared" si="8"/>
        <v>0</v>
      </c>
      <c r="H82" s="26">
        <f t="shared" si="10"/>
        <v>0</v>
      </c>
      <c r="I82" s="26">
        <f t="shared" si="10"/>
        <v>0</v>
      </c>
      <c r="J82" s="26">
        <f t="shared" si="10"/>
        <v>0</v>
      </c>
    </row>
    <row r="83" spans="1:10" s="5" customFormat="1" ht="30" hidden="1">
      <c r="A83" s="45" t="s">
        <v>82</v>
      </c>
      <c r="B83" s="8" t="s">
        <v>52</v>
      </c>
      <c r="C83" s="8" t="s">
        <v>21</v>
      </c>
      <c r="D83" s="8" t="s">
        <v>35</v>
      </c>
      <c r="E83" s="18" t="s">
        <v>142</v>
      </c>
      <c r="F83" s="8" t="s">
        <v>81</v>
      </c>
      <c r="G83" s="67">
        <f t="shared" si="8"/>
        <v>0</v>
      </c>
      <c r="H83" s="26"/>
      <c r="I83" s="26"/>
      <c r="J83" s="26"/>
    </row>
    <row r="84" spans="1:10" s="5" customFormat="1" ht="57">
      <c r="A84" s="74" t="s">
        <v>326</v>
      </c>
      <c r="B84" s="8" t="s">
        <v>52</v>
      </c>
      <c r="C84" s="8" t="s">
        <v>21</v>
      </c>
      <c r="D84" s="8" t="s">
        <v>35</v>
      </c>
      <c r="E84" s="8" t="s">
        <v>143</v>
      </c>
      <c r="F84" s="8"/>
      <c r="G84" s="67">
        <f t="shared" si="8"/>
        <v>0</v>
      </c>
      <c r="H84" s="26">
        <f aca="true" t="shared" si="11" ref="H84:J85">H85</f>
        <v>30</v>
      </c>
      <c r="I84" s="26">
        <f t="shared" si="11"/>
        <v>30</v>
      </c>
      <c r="J84" s="26">
        <f t="shared" si="11"/>
        <v>30</v>
      </c>
    </row>
    <row r="85" spans="1:10" s="5" customFormat="1" ht="15">
      <c r="A85" s="51" t="s">
        <v>121</v>
      </c>
      <c r="B85" s="8" t="s">
        <v>52</v>
      </c>
      <c r="C85" s="8" t="s">
        <v>21</v>
      </c>
      <c r="D85" s="8" t="s">
        <v>35</v>
      </c>
      <c r="E85" s="8" t="s">
        <v>144</v>
      </c>
      <c r="F85" s="8"/>
      <c r="G85" s="67">
        <f t="shared" si="8"/>
        <v>0</v>
      </c>
      <c r="H85" s="26">
        <f t="shared" si="11"/>
        <v>30</v>
      </c>
      <c r="I85" s="26">
        <f t="shared" si="11"/>
        <v>30</v>
      </c>
      <c r="J85" s="26">
        <f t="shared" si="11"/>
        <v>30</v>
      </c>
    </row>
    <row r="86" spans="1:10" s="5" customFormat="1" ht="30">
      <c r="A86" s="45" t="s">
        <v>82</v>
      </c>
      <c r="B86" s="8" t="s">
        <v>52</v>
      </c>
      <c r="C86" s="8" t="s">
        <v>21</v>
      </c>
      <c r="D86" s="8" t="s">
        <v>35</v>
      </c>
      <c r="E86" s="8" t="s">
        <v>144</v>
      </c>
      <c r="F86" s="8" t="s">
        <v>81</v>
      </c>
      <c r="G86" s="67">
        <f t="shared" si="8"/>
        <v>0</v>
      </c>
      <c r="H86" s="26">
        <v>30</v>
      </c>
      <c r="I86" s="26">
        <v>30</v>
      </c>
      <c r="J86" s="26">
        <v>30</v>
      </c>
    </row>
    <row r="87" spans="1:10" s="5" customFormat="1" ht="42.75" hidden="1">
      <c r="A87" s="74" t="s">
        <v>327</v>
      </c>
      <c r="B87" s="8" t="s">
        <v>52</v>
      </c>
      <c r="C87" s="8" t="s">
        <v>21</v>
      </c>
      <c r="D87" s="8" t="s">
        <v>35</v>
      </c>
      <c r="E87" s="8" t="s">
        <v>145</v>
      </c>
      <c r="F87" s="8"/>
      <c r="G87" s="67">
        <f t="shared" si="8"/>
        <v>0</v>
      </c>
      <c r="H87" s="26">
        <f aca="true" t="shared" si="12" ref="H87:J88">H88</f>
        <v>0</v>
      </c>
      <c r="I87" s="26">
        <f t="shared" si="12"/>
        <v>0</v>
      </c>
      <c r="J87" s="26">
        <f t="shared" si="12"/>
        <v>0</v>
      </c>
    </row>
    <row r="88" spans="1:10" s="5" customFormat="1" ht="15" hidden="1">
      <c r="A88" s="51" t="s">
        <v>109</v>
      </c>
      <c r="B88" s="8" t="s">
        <v>52</v>
      </c>
      <c r="C88" s="8" t="s">
        <v>21</v>
      </c>
      <c r="D88" s="8" t="s">
        <v>35</v>
      </c>
      <c r="E88" s="8" t="s">
        <v>146</v>
      </c>
      <c r="F88" s="8"/>
      <c r="G88" s="67">
        <f t="shared" si="8"/>
        <v>0</v>
      </c>
      <c r="H88" s="26">
        <f t="shared" si="12"/>
        <v>0</v>
      </c>
      <c r="I88" s="26">
        <f t="shared" si="12"/>
        <v>0</v>
      </c>
      <c r="J88" s="26">
        <f t="shared" si="12"/>
        <v>0</v>
      </c>
    </row>
    <row r="89" spans="1:10" s="5" customFormat="1" ht="30" hidden="1">
      <c r="A89" s="45" t="s">
        <v>82</v>
      </c>
      <c r="B89" s="8" t="s">
        <v>52</v>
      </c>
      <c r="C89" s="8" t="s">
        <v>21</v>
      </c>
      <c r="D89" s="8" t="s">
        <v>35</v>
      </c>
      <c r="E89" s="8" t="s">
        <v>146</v>
      </c>
      <c r="F89" s="8" t="s">
        <v>81</v>
      </c>
      <c r="G89" s="67">
        <f t="shared" si="8"/>
        <v>0</v>
      </c>
      <c r="H89" s="26"/>
      <c r="I89" s="26"/>
      <c r="J89" s="26"/>
    </row>
    <row r="90" spans="1:10" s="5" customFormat="1" ht="42.75" hidden="1">
      <c r="A90" s="110" t="s">
        <v>297</v>
      </c>
      <c r="B90" s="8" t="s">
        <v>52</v>
      </c>
      <c r="C90" s="8" t="s">
        <v>21</v>
      </c>
      <c r="D90" s="8" t="s">
        <v>35</v>
      </c>
      <c r="E90" s="8" t="s">
        <v>147</v>
      </c>
      <c r="F90" s="8"/>
      <c r="G90" s="67">
        <f aca="true" t="shared" si="13" ref="G90:G115">H90-J90</f>
        <v>0</v>
      </c>
      <c r="H90" s="26">
        <f aca="true" t="shared" si="14" ref="H90:J91">H91</f>
        <v>0</v>
      </c>
      <c r="I90" s="26">
        <f t="shared" si="14"/>
        <v>0</v>
      </c>
      <c r="J90" s="26">
        <f t="shared" si="14"/>
        <v>0</v>
      </c>
    </row>
    <row r="91" spans="1:10" s="5" customFormat="1" ht="15" hidden="1">
      <c r="A91" s="51" t="s">
        <v>116</v>
      </c>
      <c r="B91" s="8" t="s">
        <v>52</v>
      </c>
      <c r="C91" s="8" t="s">
        <v>21</v>
      </c>
      <c r="D91" s="8" t="s">
        <v>35</v>
      </c>
      <c r="E91" s="8" t="s">
        <v>148</v>
      </c>
      <c r="F91" s="8"/>
      <c r="G91" s="67">
        <f t="shared" si="13"/>
        <v>0</v>
      </c>
      <c r="H91" s="26">
        <f t="shared" si="14"/>
        <v>0</v>
      </c>
      <c r="I91" s="26">
        <f t="shared" si="14"/>
        <v>0</v>
      </c>
      <c r="J91" s="26">
        <f t="shared" si="14"/>
        <v>0</v>
      </c>
    </row>
    <row r="92" spans="1:10" s="5" customFormat="1" ht="30" hidden="1">
      <c r="A92" s="45" t="s">
        <v>82</v>
      </c>
      <c r="B92" s="8" t="s">
        <v>52</v>
      </c>
      <c r="C92" s="8" t="s">
        <v>21</v>
      </c>
      <c r="D92" s="8" t="s">
        <v>35</v>
      </c>
      <c r="E92" s="8" t="s">
        <v>148</v>
      </c>
      <c r="F92" s="8" t="s">
        <v>81</v>
      </c>
      <c r="G92" s="67">
        <f t="shared" si="13"/>
        <v>0</v>
      </c>
      <c r="H92" s="26"/>
      <c r="I92" s="26"/>
      <c r="J92" s="26"/>
    </row>
    <row r="93" spans="1:10" s="5" customFormat="1" ht="29.25" hidden="1">
      <c r="A93" s="144" t="s">
        <v>331</v>
      </c>
      <c r="B93" s="8" t="s">
        <v>52</v>
      </c>
      <c r="C93" s="8" t="s">
        <v>21</v>
      </c>
      <c r="D93" s="8" t="s">
        <v>35</v>
      </c>
      <c r="E93" s="8" t="s">
        <v>332</v>
      </c>
      <c r="F93" s="8"/>
      <c r="G93" s="67">
        <f t="shared" si="13"/>
        <v>0</v>
      </c>
      <c r="H93" s="26">
        <f aca="true" t="shared" si="15" ref="H93:J94">H94</f>
        <v>0</v>
      </c>
      <c r="I93" s="26">
        <f t="shared" si="15"/>
        <v>0</v>
      </c>
      <c r="J93" s="26">
        <f t="shared" si="15"/>
        <v>0</v>
      </c>
    </row>
    <row r="94" spans="1:10" s="5" customFormat="1" ht="15" hidden="1">
      <c r="A94" s="51" t="s">
        <v>200</v>
      </c>
      <c r="B94" s="8" t="s">
        <v>52</v>
      </c>
      <c r="C94" s="8" t="s">
        <v>21</v>
      </c>
      <c r="D94" s="8" t="s">
        <v>35</v>
      </c>
      <c r="E94" s="8" t="s">
        <v>333</v>
      </c>
      <c r="F94" s="8"/>
      <c r="G94" s="67">
        <f t="shared" si="13"/>
        <v>0</v>
      </c>
      <c r="H94" s="26">
        <f t="shared" si="15"/>
        <v>0</v>
      </c>
      <c r="I94" s="26">
        <f t="shared" si="15"/>
        <v>0</v>
      </c>
      <c r="J94" s="26">
        <f t="shared" si="15"/>
        <v>0</v>
      </c>
    </row>
    <row r="95" spans="1:10" s="5" customFormat="1" ht="30" hidden="1">
      <c r="A95" s="45" t="s">
        <v>82</v>
      </c>
      <c r="B95" s="8" t="s">
        <v>52</v>
      </c>
      <c r="C95" s="8" t="s">
        <v>21</v>
      </c>
      <c r="D95" s="8" t="s">
        <v>35</v>
      </c>
      <c r="E95" s="8" t="s">
        <v>333</v>
      </c>
      <c r="F95" s="8" t="s">
        <v>81</v>
      </c>
      <c r="G95" s="67">
        <f t="shared" si="13"/>
        <v>0</v>
      </c>
      <c r="H95" s="150"/>
      <c r="I95" s="26"/>
      <c r="J95" s="26"/>
    </row>
    <row r="96" spans="1:10" s="5" customFormat="1" ht="42.75">
      <c r="A96" s="79" t="s">
        <v>334</v>
      </c>
      <c r="B96" s="8" t="s">
        <v>52</v>
      </c>
      <c r="C96" s="8" t="s">
        <v>21</v>
      </c>
      <c r="D96" s="8" t="s">
        <v>35</v>
      </c>
      <c r="E96" s="8" t="s">
        <v>336</v>
      </c>
      <c r="F96" s="8"/>
      <c r="G96" s="67">
        <f t="shared" si="13"/>
        <v>0</v>
      </c>
      <c r="H96" s="26">
        <f aca="true" t="shared" si="16" ref="H96:J97">H97</f>
        <v>800</v>
      </c>
      <c r="I96" s="26">
        <f t="shared" si="16"/>
        <v>900</v>
      </c>
      <c r="J96" s="26">
        <f t="shared" si="16"/>
        <v>800</v>
      </c>
    </row>
    <row r="97" spans="1:10" s="5" customFormat="1" ht="30">
      <c r="A97" s="145" t="s">
        <v>335</v>
      </c>
      <c r="B97" s="8" t="s">
        <v>52</v>
      </c>
      <c r="C97" s="8" t="s">
        <v>21</v>
      </c>
      <c r="D97" s="8" t="s">
        <v>35</v>
      </c>
      <c r="E97" s="8" t="s">
        <v>337</v>
      </c>
      <c r="F97" s="8"/>
      <c r="G97" s="67">
        <f t="shared" si="13"/>
        <v>0</v>
      </c>
      <c r="H97" s="26">
        <f t="shared" si="16"/>
        <v>800</v>
      </c>
      <c r="I97" s="26">
        <f t="shared" si="16"/>
        <v>900</v>
      </c>
      <c r="J97" s="26">
        <f t="shared" si="16"/>
        <v>800</v>
      </c>
    </row>
    <row r="98" spans="1:10" s="5" customFormat="1" ht="30">
      <c r="A98" s="45" t="s">
        <v>82</v>
      </c>
      <c r="B98" s="8" t="s">
        <v>52</v>
      </c>
      <c r="C98" s="8" t="s">
        <v>21</v>
      </c>
      <c r="D98" s="8" t="s">
        <v>35</v>
      </c>
      <c r="E98" s="8" t="s">
        <v>337</v>
      </c>
      <c r="F98" s="8" t="s">
        <v>81</v>
      </c>
      <c r="G98" s="67">
        <f t="shared" si="13"/>
        <v>0</v>
      </c>
      <c r="H98" s="26">
        <v>800</v>
      </c>
      <c r="I98" s="26">
        <v>900</v>
      </c>
      <c r="J98" s="26">
        <v>800</v>
      </c>
    </row>
    <row r="99" spans="1:10" s="19" customFormat="1" ht="47.25">
      <c r="A99" s="124" t="s">
        <v>309</v>
      </c>
      <c r="B99" s="18" t="s">
        <v>52</v>
      </c>
      <c r="C99" s="8" t="s">
        <v>21</v>
      </c>
      <c r="D99" s="8" t="s">
        <v>35</v>
      </c>
      <c r="E99" s="18" t="s">
        <v>167</v>
      </c>
      <c r="F99" s="18"/>
      <c r="G99" s="67">
        <f aca="true" t="shared" si="17" ref="G99:G106">H99-J99</f>
        <v>0</v>
      </c>
      <c r="H99" s="27">
        <f>H100</f>
        <v>7761</v>
      </c>
      <c r="I99" s="27">
        <f>I100</f>
        <v>7811</v>
      </c>
      <c r="J99" s="27">
        <f>J100</f>
        <v>7761</v>
      </c>
    </row>
    <row r="100" spans="1:10" s="19" customFormat="1" ht="30">
      <c r="A100" s="45" t="s">
        <v>350</v>
      </c>
      <c r="B100" s="18" t="s">
        <v>52</v>
      </c>
      <c r="C100" s="8" t="s">
        <v>21</v>
      </c>
      <c r="D100" s="8" t="s">
        <v>35</v>
      </c>
      <c r="E100" s="18" t="s">
        <v>168</v>
      </c>
      <c r="F100" s="18"/>
      <c r="G100" s="67">
        <f t="shared" si="17"/>
        <v>0</v>
      </c>
      <c r="H100" s="27">
        <f>H101+H104+H102+H105+H106+H103</f>
        <v>7761</v>
      </c>
      <c r="I100" s="27">
        <f>I101+I104+I102+I105+I106+I103</f>
        <v>7811</v>
      </c>
      <c r="J100" s="27">
        <f>J101+J104+J102+J105+J106+J103</f>
        <v>7761</v>
      </c>
    </row>
    <row r="101" spans="1:10" s="19" customFormat="1" ht="15">
      <c r="A101" s="33" t="s">
        <v>201</v>
      </c>
      <c r="B101" s="18" t="s">
        <v>52</v>
      </c>
      <c r="C101" s="8" t="s">
        <v>21</v>
      </c>
      <c r="D101" s="8" t="s">
        <v>35</v>
      </c>
      <c r="E101" s="18" t="s">
        <v>168</v>
      </c>
      <c r="F101" s="18" t="s">
        <v>88</v>
      </c>
      <c r="G101" s="67">
        <f t="shared" si="17"/>
        <v>0</v>
      </c>
      <c r="H101" s="27">
        <v>5500</v>
      </c>
      <c r="I101" s="27">
        <v>5500</v>
      </c>
      <c r="J101" s="27">
        <v>5500</v>
      </c>
    </row>
    <row r="102" spans="1:10" s="19" customFormat="1" ht="32.25" customHeight="1" hidden="1">
      <c r="A102" s="33" t="s">
        <v>99</v>
      </c>
      <c r="B102" s="18" t="s">
        <v>52</v>
      </c>
      <c r="C102" s="18" t="s">
        <v>21</v>
      </c>
      <c r="D102" s="18" t="s">
        <v>35</v>
      </c>
      <c r="E102" s="18" t="s">
        <v>168</v>
      </c>
      <c r="F102" s="18" t="s">
        <v>98</v>
      </c>
      <c r="G102" s="67">
        <f t="shared" si="17"/>
        <v>0</v>
      </c>
      <c r="H102" s="27"/>
      <c r="I102" s="27"/>
      <c r="J102" s="27"/>
    </row>
    <row r="103" spans="1:10" s="19" customFormat="1" ht="47.25" customHeight="1">
      <c r="A103" s="37" t="s">
        <v>202</v>
      </c>
      <c r="B103" s="18" t="s">
        <v>52</v>
      </c>
      <c r="C103" s="8" t="s">
        <v>21</v>
      </c>
      <c r="D103" s="8" t="s">
        <v>35</v>
      </c>
      <c r="E103" s="18" t="s">
        <v>168</v>
      </c>
      <c r="F103" s="18" t="s">
        <v>128</v>
      </c>
      <c r="G103" s="67">
        <f t="shared" si="17"/>
        <v>0</v>
      </c>
      <c r="H103" s="27">
        <v>1661</v>
      </c>
      <c r="I103" s="27">
        <v>1661</v>
      </c>
      <c r="J103" s="27">
        <v>1661</v>
      </c>
    </row>
    <row r="104" spans="1:10" s="19" customFormat="1" ht="30">
      <c r="A104" s="33" t="s">
        <v>82</v>
      </c>
      <c r="B104" s="18" t="s">
        <v>52</v>
      </c>
      <c r="C104" s="8" t="s">
        <v>21</v>
      </c>
      <c r="D104" s="8" t="s">
        <v>35</v>
      </c>
      <c r="E104" s="18" t="s">
        <v>168</v>
      </c>
      <c r="F104" s="18" t="s">
        <v>81</v>
      </c>
      <c r="G104" s="67">
        <f t="shared" si="17"/>
        <v>0</v>
      </c>
      <c r="H104" s="27">
        <v>600</v>
      </c>
      <c r="I104" s="27">
        <v>650</v>
      </c>
      <c r="J104" s="27">
        <v>600</v>
      </c>
    </row>
    <row r="105" spans="1:10" s="19" customFormat="1" ht="19.5" customHeight="1" hidden="1">
      <c r="A105" s="72" t="s">
        <v>103</v>
      </c>
      <c r="B105" s="18" t="s">
        <v>52</v>
      </c>
      <c r="C105" s="8" t="s">
        <v>21</v>
      </c>
      <c r="D105" s="8" t="s">
        <v>35</v>
      </c>
      <c r="E105" s="18" t="s">
        <v>168</v>
      </c>
      <c r="F105" s="23" t="s">
        <v>101</v>
      </c>
      <c r="G105" s="67">
        <f t="shared" si="17"/>
        <v>0</v>
      </c>
      <c r="H105" s="27"/>
      <c r="I105" s="27"/>
      <c r="J105" s="27"/>
    </row>
    <row r="106" spans="1:10" s="19" customFormat="1" ht="15" hidden="1">
      <c r="A106" s="72" t="s">
        <v>104</v>
      </c>
      <c r="B106" s="18" t="s">
        <v>52</v>
      </c>
      <c r="C106" s="8" t="s">
        <v>21</v>
      </c>
      <c r="D106" s="8" t="s">
        <v>35</v>
      </c>
      <c r="E106" s="18" t="s">
        <v>168</v>
      </c>
      <c r="F106" s="23" t="s">
        <v>102</v>
      </c>
      <c r="G106" s="67">
        <f t="shared" si="17"/>
        <v>0</v>
      </c>
      <c r="H106" s="27"/>
      <c r="I106" s="27"/>
      <c r="J106" s="27"/>
    </row>
    <row r="107" spans="1:10" s="5" customFormat="1" ht="57">
      <c r="A107" s="110" t="s">
        <v>328</v>
      </c>
      <c r="B107" s="8" t="s">
        <v>52</v>
      </c>
      <c r="C107" s="8" t="s">
        <v>21</v>
      </c>
      <c r="D107" s="8" t="s">
        <v>35</v>
      </c>
      <c r="E107" s="8" t="s">
        <v>149</v>
      </c>
      <c r="F107" s="8"/>
      <c r="G107" s="67">
        <f t="shared" si="13"/>
        <v>0</v>
      </c>
      <c r="H107" s="26">
        <f>H108</f>
        <v>15187.6</v>
      </c>
      <c r="I107" s="26">
        <f>I108</f>
        <v>15387.6</v>
      </c>
      <c r="J107" s="26">
        <f>J108</f>
        <v>15187.6</v>
      </c>
    </row>
    <row r="108" spans="1:10" s="5" customFormat="1" ht="30">
      <c r="A108" s="37" t="s">
        <v>220</v>
      </c>
      <c r="B108" s="8" t="s">
        <v>52</v>
      </c>
      <c r="C108" s="8" t="s">
        <v>21</v>
      </c>
      <c r="D108" s="8" t="s">
        <v>35</v>
      </c>
      <c r="E108" s="8" t="s">
        <v>204</v>
      </c>
      <c r="F108" s="8"/>
      <c r="G108" s="67">
        <f t="shared" si="13"/>
        <v>0</v>
      </c>
      <c r="H108" s="26">
        <f>H109+H110+H111+H112+H114+H115+H113</f>
        <v>15187.6</v>
      </c>
      <c r="I108" s="26">
        <f>I109+I110+I111+I112+I114+I115+I113</f>
        <v>15387.6</v>
      </c>
      <c r="J108" s="26">
        <f>J109+J110+J111+J112+J114+J115+J113</f>
        <v>15187.6</v>
      </c>
    </row>
    <row r="109" spans="1:10" s="5" customFormat="1" ht="15">
      <c r="A109" s="37" t="s">
        <v>201</v>
      </c>
      <c r="B109" s="8" t="s">
        <v>52</v>
      </c>
      <c r="C109" s="8" t="s">
        <v>21</v>
      </c>
      <c r="D109" s="8" t="s">
        <v>35</v>
      </c>
      <c r="E109" s="8" t="s">
        <v>204</v>
      </c>
      <c r="F109" s="8" t="s">
        <v>88</v>
      </c>
      <c r="G109" s="67">
        <f t="shared" si="13"/>
        <v>0</v>
      </c>
      <c r="H109" s="26">
        <v>8800</v>
      </c>
      <c r="I109" s="26">
        <v>8800</v>
      </c>
      <c r="J109" s="26">
        <v>8800</v>
      </c>
    </row>
    <row r="110" spans="1:10" s="5" customFormat="1" ht="30" hidden="1">
      <c r="A110" s="37" t="s">
        <v>99</v>
      </c>
      <c r="B110" s="8" t="s">
        <v>52</v>
      </c>
      <c r="C110" s="8" t="s">
        <v>21</v>
      </c>
      <c r="D110" s="8" t="s">
        <v>35</v>
      </c>
      <c r="E110" s="8" t="s">
        <v>204</v>
      </c>
      <c r="F110" s="8" t="s">
        <v>98</v>
      </c>
      <c r="G110" s="67">
        <f t="shared" si="13"/>
        <v>0</v>
      </c>
      <c r="H110" s="26"/>
      <c r="I110" s="26"/>
      <c r="J110" s="26"/>
    </row>
    <row r="111" spans="1:10" s="5" customFormat="1" ht="45.75" customHeight="1">
      <c r="A111" s="37" t="s">
        <v>202</v>
      </c>
      <c r="B111" s="8" t="s">
        <v>52</v>
      </c>
      <c r="C111" s="8" t="s">
        <v>21</v>
      </c>
      <c r="D111" s="8" t="s">
        <v>35</v>
      </c>
      <c r="E111" s="8" t="s">
        <v>204</v>
      </c>
      <c r="F111" s="8" t="s">
        <v>128</v>
      </c>
      <c r="G111" s="67">
        <f t="shared" si="13"/>
        <v>0</v>
      </c>
      <c r="H111" s="26">
        <v>2657.6</v>
      </c>
      <c r="I111" s="26">
        <v>2657.6</v>
      </c>
      <c r="J111" s="26">
        <v>2657.6</v>
      </c>
    </row>
    <row r="112" spans="1:10" s="5" customFormat="1" ht="30">
      <c r="A112" s="37" t="s">
        <v>82</v>
      </c>
      <c r="B112" s="8" t="s">
        <v>52</v>
      </c>
      <c r="C112" s="8" t="s">
        <v>21</v>
      </c>
      <c r="D112" s="8" t="s">
        <v>35</v>
      </c>
      <c r="E112" s="8" t="s">
        <v>204</v>
      </c>
      <c r="F112" s="8" t="s">
        <v>81</v>
      </c>
      <c r="G112" s="67">
        <f t="shared" si="13"/>
        <v>0</v>
      </c>
      <c r="H112" s="26">
        <v>1600</v>
      </c>
      <c r="I112" s="26">
        <v>1700</v>
      </c>
      <c r="J112" s="26">
        <v>1600</v>
      </c>
    </row>
    <row r="113" spans="1:10" s="5" customFormat="1" ht="15">
      <c r="A113" s="65" t="s">
        <v>405</v>
      </c>
      <c r="B113" s="8" t="s">
        <v>52</v>
      </c>
      <c r="C113" s="8" t="s">
        <v>21</v>
      </c>
      <c r="D113" s="8" t="s">
        <v>35</v>
      </c>
      <c r="E113" s="8" t="s">
        <v>204</v>
      </c>
      <c r="F113" s="8" t="s">
        <v>404</v>
      </c>
      <c r="G113" s="67">
        <f t="shared" si="13"/>
        <v>0</v>
      </c>
      <c r="H113" s="26">
        <v>2000</v>
      </c>
      <c r="I113" s="26">
        <v>2100</v>
      </c>
      <c r="J113" s="26">
        <v>2000</v>
      </c>
    </row>
    <row r="114" spans="1:10" s="5" customFormat="1" ht="15" customHeight="1">
      <c r="A114" s="65" t="s">
        <v>103</v>
      </c>
      <c r="B114" s="8" t="s">
        <v>52</v>
      </c>
      <c r="C114" s="8" t="s">
        <v>21</v>
      </c>
      <c r="D114" s="8" t="s">
        <v>35</v>
      </c>
      <c r="E114" s="8" t="s">
        <v>204</v>
      </c>
      <c r="F114" s="8" t="s">
        <v>101</v>
      </c>
      <c r="G114" s="67">
        <f t="shared" si="13"/>
        <v>0</v>
      </c>
      <c r="H114" s="26">
        <v>130</v>
      </c>
      <c r="I114" s="26">
        <v>130</v>
      </c>
      <c r="J114" s="26">
        <v>130</v>
      </c>
    </row>
    <row r="115" spans="1:10" s="5" customFormat="1" ht="15" hidden="1">
      <c r="A115" s="44" t="s">
        <v>215</v>
      </c>
      <c r="B115" s="8" t="s">
        <v>52</v>
      </c>
      <c r="C115" s="8" t="s">
        <v>21</v>
      </c>
      <c r="D115" s="8" t="s">
        <v>35</v>
      </c>
      <c r="E115" s="8" t="s">
        <v>204</v>
      </c>
      <c r="F115" s="8" t="s">
        <v>213</v>
      </c>
      <c r="G115" s="67">
        <f t="shared" si="13"/>
        <v>0</v>
      </c>
      <c r="H115" s="26"/>
      <c r="I115" s="26"/>
      <c r="J115" s="26"/>
    </row>
    <row r="116" spans="1:10" s="5" customFormat="1" ht="15">
      <c r="A116" s="71" t="s">
        <v>87</v>
      </c>
      <c r="B116" s="8" t="s">
        <v>52</v>
      </c>
      <c r="C116" s="8" t="s">
        <v>21</v>
      </c>
      <c r="D116" s="8" t="s">
        <v>35</v>
      </c>
      <c r="E116" s="8" t="s">
        <v>135</v>
      </c>
      <c r="F116" s="62"/>
      <c r="G116" s="67">
        <f>H116-J116</f>
        <v>0</v>
      </c>
      <c r="H116" s="26">
        <f>H117+H119+H126+H124</f>
        <v>14567.6</v>
      </c>
      <c r="I116" s="26">
        <f>I117+I119+I126+I124</f>
        <v>14596.7</v>
      </c>
      <c r="J116" s="26">
        <f>J117+J119+J126+J124</f>
        <v>14567.6</v>
      </c>
    </row>
    <row r="117" spans="1:10" s="5" customFormat="1" ht="31.5" customHeight="1">
      <c r="A117" s="76" t="s">
        <v>5</v>
      </c>
      <c r="B117" s="8" t="s">
        <v>52</v>
      </c>
      <c r="C117" s="8" t="s">
        <v>21</v>
      </c>
      <c r="D117" s="8" t="s">
        <v>35</v>
      </c>
      <c r="E117" s="8" t="s">
        <v>150</v>
      </c>
      <c r="F117" s="8"/>
      <c r="G117" s="67">
        <f aca="true" t="shared" si="18" ref="G117:G128">H117-J117</f>
        <v>0</v>
      </c>
      <c r="H117" s="26">
        <f>H118</f>
        <v>50</v>
      </c>
      <c r="I117" s="26">
        <f>I118</f>
        <v>50</v>
      </c>
      <c r="J117" s="26">
        <f>J118</f>
        <v>50</v>
      </c>
    </row>
    <row r="118" spans="1:10" s="5" customFormat="1" ht="30">
      <c r="A118" s="49" t="s">
        <v>82</v>
      </c>
      <c r="B118" s="8" t="s">
        <v>52</v>
      </c>
      <c r="C118" s="8" t="s">
        <v>21</v>
      </c>
      <c r="D118" s="8" t="s">
        <v>35</v>
      </c>
      <c r="E118" s="8" t="s">
        <v>150</v>
      </c>
      <c r="F118" s="8" t="s">
        <v>81</v>
      </c>
      <c r="G118" s="67">
        <f t="shared" si="18"/>
        <v>0</v>
      </c>
      <c r="H118" s="26">
        <v>50</v>
      </c>
      <c r="I118" s="26">
        <v>50</v>
      </c>
      <c r="J118" s="26">
        <v>50</v>
      </c>
    </row>
    <row r="119" spans="1:10" s="5" customFormat="1" ht="81.75" customHeight="1">
      <c r="A119" s="123" t="s">
        <v>266</v>
      </c>
      <c r="B119" s="8" t="s">
        <v>52</v>
      </c>
      <c r="C119" s="8" t="s">
        <v>21</v>
      </c>
      <c r="D119" s="8" t="s">
        <v>35</v>
      </c>
      <c r="E119" s="8" t="s">
        <v>151</v>
      </c>
      <c r="F119" s="8"/>
      <c r="G119" s="67">
        <f t="shared" si="18"/>
        <v>0</v>
      </c>
      <c r="H119" s="26">
        <f>H120+H123+H121+H122</f>
        <v>929.6</v>
      </c>
      <c r="I119" s="26">
        <f>I120+I123+I121+I122</f>
        <v>958.7</v>
      </c>
      <c r="J119" s="26">
        <f>J120+J123+J121+J122</f>
        <v>929.6</v>
      </c>
    </row>
    <row r="120" spans="1:10" s="5" customFormat="1" ht="17.25" customHeight="1">
      <c r="A120" s="44" t="s">
        <v>125</v>
      </c>
      <c r="B120" s="8" t="s">
        <v>52</v>
      </c>
      <c r="C120" s="8" t="s">
        <v>21</v>
      </c>
      <c r="D120" s="8" t="s">
        <v>35</v>
      </c>
      <c r="E120" s="8" t="s">
        <v>151</v>
      </c>
      <c r="F120" s="8" t="s">
        <v>84</v>
      </c>
      <c r="G120" s="67">
        <f t="shared" si="18"/>
        <v>0</v>
      </c>
      <c r="H120" s="26">
        <v>730</v>
      </c>
      <c r="I120" s="26">
        <v>730</v>
      </c>
      <c r="J120" s="26">
        <v>730</v>
      </c>
    </row>
    <row r="121" spans="1:10" s="5" customFormat="1" ht="30" hidden="1">
      <c r="A121" s="51" t="s">
        <v>97</v>
      </c>
      <c r="B121" s="8" t="s">
        <v>52</v>
      </c>
      <c r="C121" s="8" t="s">
        <v>21</v>
      </c>
      <c r="D121" s="8" t="s">
        <v>35</v>
      </c>
      <c r="E121" s="8" t="s">
        <v>151</v>
      </c>
      <c r="F121" s="8" t="s">
        <v>96</v>
      </c>
      <c r="G121" s="67">
        <f t="shared" si="18"/>
        <v>0</v>
      </c>
      <c r="H121" s="26"/>
      <c r="I121" s="26"/>
      <c r="J121" s="26"/>
    </row>
    <row r="122" spans="1:10" s="5" customFormat="1" ht="45">
      <c r="A122" s="44" t="s">
        <v>127</v>
      </c>
      <c r="B122" s="8" t="s">
        <v>52</v>
      </c>
      <c r="C122" s="8" t="s">
        <v>21</v>
      </c>
      <c r="D122" s="8" t="s">
        <v>35</v>
      </c>
      <c r="E122" s="8" t="s">
        <v>151</v>
      </c>
      <c r="F122" s="8" t="s">
        <v>126</v>
      </c>
      <c r="G122" s="67">
        <f t="shared" si="18"/>
        <v>0</v>
      </c>
      <c r="H122" s="26">
        <v>119.6</v>
      </c>
      <c r="I122" s="26">
        <v>148.7</v>
      </c>
      <c r="J122" s="26">
        <v>119.6</v>
      </c>
    </row>
    <row r="123" spans="1:10" s="5" customFormat="1" ht="30">
      <c r="A123" s="45" t="s">
        <v>82</v>
      </c>
      <c r="B123" s="8" t="s">
        <v>52</v>
      </c>
      <c r="C123" s="8" t="s">
        <v>21</v>
      </c>
      <c r="D123" s="8" t="s">
        <v>35</v>
      </c>
      <c r="E123" s="8" t="s">
        <v>151</v>
      </c>
      <c r="F123" s="62" t="s">
        <v>81</v>
      </c>
      <c r="G123" s="67">
        <f t="shared" si="18"/>
        <v>0</v>
      </c>
      <c r="H123" s="26">
        <v>80</v>
      </c>
      <c r="I123" s="26">
        <v>80</v>
      </c>
      <c r="J123" s="26">
        <v>80</v>
      </c>
    </row>
    <row r="124" spans="1:10" s="5" customFormat="1" ht="31.5" customHeight="1" hidden="1">
      <c r="A124" s="45" t="s">
        <v>329</v>
      </c>
      <c r="B124" s="8" t="s">
        <v>52</v>
      </c>
      <c r="C124" s="8" t="s">
        <v>21</v>
      </c>
      <c r="D124" s="8" t="s">
        <v>35</v>
      </c>
      <c r="E124" s="8" t="s">
        <v>162</v>
      </c>
      <c r="F124" s="8"/>
      <c r="G124" s="67"/>
      <c r="H124" s="26">
        <f>H125</f>
        <v>0</v>
      </c>
      <c r="I124" s="26">
        <f>I125</f>
        <v>0</v>
      </c>
      <c r="J124" s="26">
        <f>J125</f>
        <v>0</v>
      </c>
    </row>
    <row r="125" spans="1:10" s="5" customFormat="1" ht="15" hidden="1">
      <c r="A125" s="45" t="s">
        <v>15</v>
      </c>
      <c r="B125" s="8" t="s">
        <v>52</v>
      </c>
      <c r="C125" s="8" t="s">
        <v>21</v>
      </c>
      <c r="D125" s="8" t="s">
        <v>35</v>
      </c>
      <c r="E125" s="8" t="s">
        <v>162</v>
      </c>
      <c r="F125" s="8" t="s">
        <v>91</v>
      </c>
      <c r="G125" s="67"/>
      <c r="H125" s="26"/>
      <c r="I125" s="26"/>
      <c r="J125" s="26"/>
    </row>
    <row r="126" spans="1:10" s="5" customFormat="1" ht="30">
      <c r="A126" s="45" t="s">
        <v>267</v>
      </c>
      <c r="B126" s="8" t="s">
        <v>52</v>
      </c>
      <c r="C126" s="8" t="s">
        <v>21</v>
      </c>
      <c r="D126" s="8" t="s">
        <v>35</v>
      </c>
      <c r="E126" s="8" t="s">
        <v>314</v>
      </c>
      <c r="F126" s="8"/>
      <c r="G126" s="67">
        <f t="shared" si="18"/>
        <v>0</v>
      </c>
      <c r="H126" s="26">
        <f>H128+H127</f>
        <v>13588</v>
      </c>
      <c r="I126" s="26">
        <f>I128+I127</f>
        <v>13588</v>
      </c>
      <c r="J126" s="26">
        <f>J128+J127</f>
        <v>13588</v>
      </c>
    </row>
    <row r="127" spans="1:10" s="5" customFormat="1" ht="30">
      <c r="A127" s="45" t="s">
        <v>82</v>
      </c>
      <c r="B127" s="8" t="s">
        <v>52</v>
      </c>
      <c r="C127" s="8" t="s">
        <v>21</v>
      </c>
      <c r="D127" s="8" t="s">
        <v>35</v>
      </c>
      <c r="E127" s="8" t="s">
        <v>314</v>
      </c>
      <c r="F127" s="8" t="s">
        <v>81</v>
      </c>
      <c r="G127" s="67">
        <f t="shared" si="18"/>
        <v>0</v>
      </c>
      <c r="H127" s="26">
        <v>13588</v>
      </c>
      <c r="I127" s="26">
        <v>13588</v>
      </c>
      <c r="J127" s="26">
        <v>13588</v>
      </c>
    </row>
    <row r="128" spans="1:10" s="5" customFormat="1" ht="15" hidden="1">
      <c r="A128" s="45" t="s">
        <v>15</v>
      </c>
      <c r="B128" s="8" t="s">
        <v>52</v>
      </c>
      <c r="C128" s="8" t="s">
        <v>21</v>
      </c>
      <c r="D128" s="8" t="s">
        <v>35</v>
      </c>
      <c r="E128" s="8" t="s">
        <v>314</v>
      </c>
      <c r="F128" s="8" t="s">
        <v>91</v>
      </c>
      <c r="G128" s="67">
        <f t="shared" si="18"/>
        <v>0</v>
      </c>
      <c r="H128" s="26"/>
      <c r="I128" s="26"/>
      <c r="J128" s="26"/>
    </row>
    <row r="129" spans="1:10" s="9" customFormat="1" ht="28.5">
      <c r="A129" s="120" t="s">
        <v>37</v>
      </c>
      <c r="B129" s="7" t="s">
        <v>52</v>
      </c>
      <c r="C129" s="7" t="s">
        <v>22</v>
      </c>
      <c r="D129" s="7"/>
      <c r="E129" s="7"/>
      <c r="F129" s="7"/>
      <c r="G129" s="67">
        <f aca="true" t="shared" si="19" ref="G129:G154">H129-J129</f>
        <v>0</v>
      </c>
      <c r="H129" s="25">
        <f aca="true" t="shared" si="20" ref="H129:I132">H130</f>
        <v>10</v>
      </c>
      <c r="I129" s="25">
        <f t="shared" si="20"/>
        <v>10</v>
      </c>
      <c r="J129" s="25">
        <f>J132</f>
        <v>10</v>
      </c>
    </row>
    <row r="130" spans="1:10" s="9" customFormat="1" ht="43.5" customHeight="1">
      <c r="A130" s="36" t="s">
        <v>13</v>
      </c>
      <c r="B130" s="7" t="s">
        <v>52</v>
      </c>
      <c r="C130" s="7" t="s">
        <v>22</v>
      </c>
      <c r="D130" s="7" t="s">
        <v>32</v>
      </c>
      <c r="E130" s="7"/>
      <c r="F130" s="7"/>
      <c r="G130" s="67">
        <f t="shared" si="19"/>
        <v>0</v>
      </c>
      <c r="H130" s="25">
        <f t="shared" si="20"/>
        <v>10</v>
      </c>
      <c r="I130" s="25">
        <f t="shared" si="20"/>
        <v>10</v>
      </c>
      <c r="J130" s="25">
        <f>J131</f>
        <v>10</v>
      </c>
    </row>
    <row r="131" spans="1:10" s="9" customFormat="1" ht="15">
      <c r="A131" s="71" t="s">
        <v>87</v>
      </c>
      <c r="B131" s="18" t="s">
        <v>52</v>
      </c>
      <c r="C131" s="8" t="s">
        <v>22</v>
      </c>
      <c r="D131" s="8" t="s">
        <v>32</v>
      </c>
      <c r="E131" s="8" t="s">
        <v>135</v>
      </c>
      <c r="F131" s="8"/>
      <c r="G131" s="67">
        <f t="shared" si="19"/>
        <v>0</v>
      </c>
      <c r="H131" s="26">
        <f t="shared" si="20"/>
        <v>10</v>
      </c>
      <c r="I131" s="27">
        <f t="shared" si="20"/>
        <v>10</v>
      </c>
      <c r="J131" s="26">
        <f>J133</f>
        <v>10</v>
      </c>
    </row>
    <row r="132" spans="1:10" s="9" customFormat="1" ht="45" customHeight="1">
      <c r="A132" s="49" t="s">
        <v>57</v>
      </c>
      <c r="B132" s="18" t="s">
        <v>52</v>
      </c>
      <c r="C132" s="8" t="s">
        <v>22</v>
      </c>
      <c r="D132" s="8" t="s">
        <v>32</v>
      </c>
      <c r="E132" s="8" t="s">
        <v>153</v>
      </c>
      <c r="F132" s="8"/>
      <c r="G132" s="67">
        <f t="shared" si="19"/>
        <v>0</v>
      </c>
      <c r="H132" s="26">
        <f t="shared" si="20"/>
        <v>10</v>
      </c>
      <c r="I132" s="26">
        <f t="shared" si="20"/>
        <v>10</v>
      </c>
      <c r="J132" s="26">
        <f>J133</f>
        <v>10</v>
      </c>
    </row>
    <row r="133" spans="1:10" s="9" customFormat="1" ht="30">
      <c r="A133" s="45" t="s">
        <v>82</v>
      </c>
      <c r="B133" s="18" t="s">
        <v>52</v>
      </c>
      <c r="C133" s="8" t="s">
        <v>22</v>
      </c>
      <c r="D133" s="8" t="s">
        <v>32</v>
      </c>
      <c r="E133" s="8" t="s">
        <v>153</v>
      </c>
      <c r="F133" s="8" t="s">
        <v>81</v>
      </c>
      <c r="G133" s="67">
        <f t="shared" si="19"/>
        <v>0</v>
      </c>
      <c r="H133" s="26">
        <v>10</v>
      </c>
      <c r="I133" s="26">
        <v>10</v>
      </c>
      <c r="J133" s="26">
        <v>10</v>
      </c>
    </row>
    <row r="134" spans="1:10" s="9" customFormat="1" ht="14.25">
      <c r="A134" s="120" t="s">
        <v>38</v>
      </c>
      <c r="B134" s="7" t="s">
        <v>52</v>
      </c>
      <c r="C134" s="7" t="s">
        <v>23</v>
      </c>
      <c r="D134" s="7"/>
      <c r="E134" s="7"/>
      <c r="F134" s="7"/>
      <c r="G134" s="67">
        <f t="shared" si="19"/>
        <v>0</v>
      </c>
      <c r="H134" s="25">
        <f>H151+H141+H135</f>
        <v>17573.2</v>
      </c>
      <c r="I134" s="25">
        <f>I151+I141+I135</f>
        <v>17884.4</v>
      </c>
      <c r="J134" s="25">
        <f>J151+J141+J135</f>
        <v>17573.2</v>
      </c>
    </row>
    <row r="135" spans="1:11" s="9" customFormat="1" ht="14.25">
      <c r="A135" s="50" t="s">
        <v>107</v>
      </c>
      <c r="B135" s="7" t="s">
        <v>52</v>
      </c>
      <c r="C135" s="7" t="s">
        <v>23</v>
      </c>
      <c r="D135" s="7" t="s">
        <v>42</v>
      </c>
      <c r="E135" s="7"/>
      <c r="F135" s="7"/>
      <c r="G135" s="67">
        <f t="shared" si="19"/>
        <v>0</v>
      </c>
      <c r="H135" s="25">
        <f>H136</f>
        <v>61.5</v>
      </c>
      <c r="I135" s="25">
        <f>I136</f>
        <v>61.5</v>
      </c>
      <c r="J135" s="25">
        <f>J136</f>
        <v>61.5</v>
      </c>
      <c r="K135" s="29"/>
    </row>
    <row r="136" spans="1:10" s="9" customFormat="1" ht="15">
      <c r="A136" s="71" t="s">
        <v>87</v>
      </c>
      <c r="B136" s="18" t="s">
        <v>52</v>
      </c>
      <c r="C136" s="18" t="s">
        <v>23</v>
      </c>
      <c r="D136" s="18" t="s">
        <v>42</v>
      </c>
      <c r="E136" s="18" t="s">
        <v>135</v>
      </c>
      <c r="F136" s="18"/>
      <c r="G136" s="67">
        <f t="shared" si="19"/>
        <v>0</v>
      </c>
      <c r="H136" s="27">
        <f>H137+H139</f>
        <v>61.5</v>
      </c>
      <c r="I136" s="27">
        <f>I137+I139</f>
        <v>61.5</v>
      </c>
      <c r="J136" s="27">
        <f>J137+J139</f>
        <v>61.5</v>
      </c>
    </row>
    <row r="137" spans="1:10" s="9" customFormat="1" ht="75">
      <c r="A137" s="49" t="s">
        <v>457</v>
      </c>
      <c r="B137" s="18" t="s">
        <v>52</v>
      </c>
      <c r="C137" s="18" t="s">
        <v>23</v>
      </c>
      <c r="D137" s="18" t="s">
        <v>42</v>
      </c>
      <c r="E137" s="18" t="s">
        <v>155</v>
      </c>
      <c r="F137" s="18"/>
      <c r="G137" s="67">
        <f t="shared" si="19"/>
        <v>0</v>
      </c>
      <c r="H137" s="27">
        <f>H138</f>
        <v>61.5</v>
      </c>
      <c r="I137" s="27">
        <f>I138</f>
        <v>61.5</v>
      </c>
      <c r="J137" s="27">
        <f>J138</f>
        <v>61.5</v>
      </c>
    </row>
    <row r="138" spans="1:10" s="9" customFormat="1" ht="30">
      <c r="A138" s="45" t="s">
        <v>82</v>
      </c>
      <c r="B138" s="18" t="s">
        <v>52</v>
      </c>
      <c r="C138" s="18" t="s">
        <v>23</v>
      </c>
      <c r="D138" s="18" t="s">
        <v>42</v>
      </c>
      <c r="E138" s="18" t="s">
        <v>155</v>
      </c>
      <c r="F138" s="18" t="s">
        <v>81</v>
      </c>
      <c r="G138" s="67">
        <f t="shared" si="19"/>
        <v>0</v>
      </c>
      <c r="H138" s="27">
        <v>61.5</v>
      </c>
      <c r="I138" s="93">
        <v>61.5</v>
      </c>
      <c r="J138" s="27">
        <v>61.5</v>
      </c>
    </row>
    <row r="139" spans="1:10" s="9" customFormat="1" ht="60" hidden="1">
      <c r="A139" s="49" t="s">
        <v>108</v>
      </c>
      <c r="B139" s="18" t="s">
        <v>52</v>
      </c>
      <c r="C139" s="18" t="s">
        <v>23</v>
      </c>
      <c r="D139" s="18" t="s">
        <v>42</v>
      </c>
      <c r="E139" s="18" t="s">
        <v>156</v>
      </c>
      <c r="F139" s="18"/>
      <c r="G139" s="67">
        <f t="shared" si="19"/>
        <v>0</v>
      </c>
      <c r="H139" s="27">
        <f>H140</f>
        <v>0</v>
      </c>
      <c r="I139" s="27">
        <f>I140</f>
        <v>0</v>
      </c>
      <c r="J139" s="27">
        <f>J140</f>
        <v>0</v>
      </c>
    </row>
    <row r="140" spans="1:10" s="9" customFormat="1" ht="30" hidden="1">
      <c r="A140" s="45" t="s">
        <v>82</v>
      </c>
      <c r="B140" s="18" t="s">
        <v>52</v>
      </c>
      <c r="C140" s="18" t="s">
        <v>23</v>
      </c>
      <c r="D140" s="18" t="s">
        <v>42</v>
      </c>
      <c r="E140" s="18" t="s">
        <v>156</v>
      </c>
      <c r="F140" s="18" t="s">
        <v>81</v>
      </c>
      <c r="G140" s="67">
        <f t="shared" si="19"/>
        <v>0</v>
      </c>
      <c r="H140" s="27"/>
      <c r="I140" s="93"/>
      <c r="J140" s="27"/>
    </row>
    <row r="141" spans="1:10" s="9" customFormat="1" ht="14.25">
      <c r="A141" s="50" t="s">
        <v>56</v>
      </c>
      <c r="B141" s="7" t="s">
        <v>52</v>
      </c>
      <c r="C141" s="7" t="s">
        <v>23</v>
      </c>
      <c r="D141" s="7" t="s">
        <v>29</v>
      </c>
      <c r="E141" s="7"/>
      <c r="F141" s="7"/>
      <c r="G141" s="67">
        <f t="shared" si="19"/>
        <v>0</v>
      </c>
      <c r="H141" s="25">
        <f>H142+H145</f>
        <v>17411.7</v>
      </c>
      <c r="I141" s="25">
        <f>I142+I145</f>
        <v>17722.9</v>
      </c>
      <c r="J141" s="25">
        <f>J142+J145</f>
        <v>17411.7</v>
      </c>
    </row>
    <row r="142" spans="1:10" s="5" customFormat="1" ht="42.75">
      <c r="A142" s="112" t="s">
        <v>304</v>
      </c>
      <c r="B142" s="18" t="s">
        <v>52</v>
      </c>
      <c r="C142" s="18" t="s">
        <v>23</v>
      </c>
      <c r="D142" s="23" t="s">
        <v>29</v>
      </c>
      <c r="E142" s="14" t="s">
        <v>157</v>
      </c>
      <c r="F142" s="14"/>
      <c r="G142" s="67">
        <f t="shared" si="19"/>
        <v>0</v>
      </c>
      <c r="H142" s="26">
        <f aca="true" t="shared" si="21" ref="H142:J143">H143</f>
        <v>582.7</v>
      </c>
      <c r="I142" s="26">
        <f t="shared" si="21"/>
        <v>593.9</v>
      </c>
      <c r="J142" s="26">
        <f t="shared" si="21"/>
        <v>582.7</v>
      </c>
    </row>
    <row r="143" spans="1:10" s="5" customFormat="1" ht="30">
      <c r="A143" s="51" t="s">
        <v>112</v>
      </c>
      <c r="B143" s="18" t="s">
        <v>52</v>
      </c>
      <c r="C143" s="18" t="s">
        <v>23</v>
      </c>
      <c r="D143" s="23" t="s">
        <v>29</v>
      </c>
      <c r="E143" s="14" t="s">
        <v>158</v>
      </c>
      <c r="F143" s="14"/>
      <c r="G143" s="67">
        <f t="shared" si="19"/>
        <v>0</v>
      </c>
      <c r="H143" s="26">
        <f t="shared" si="21"/>
        <v>582.7</v>
      </c>
      <c r="I143" s="26">
        <f t="shared" si="21"/>
        <v>593.9</v>
      </c>
      <c r="J143" s="26">
        <f t="shared" si="21"/>
        <v>582.7</v>
      </c>
    </row>
    <row r="144" spans="1:10" s="5" customFormat="1" ht="30">
      <c r="A144" s="45" t="s">
        <v>82</v>
      </c>
      <c r="B144" s="18" t="s">
        <v>52</v>
      </c>
      <c r="C144" s="18" t="s">
        <v>23</v>
      </c>
      <c r="D144" s="23" t="s">
        <v>29</v>
      </c>
      <c r="E144" s="14" t="s">
        <v>158</v>
      </c>
      <c r="F144" s="14" t="s">
        <v>81</v>
      </c>
      <c r="G144" s="67">
        <f t="shared" si="19"/>
        <v>0</v>
      </c>
      <c r="H144" s="26">
        <v>582.7</v>
      </c>
      <c r="I144" s="26">
        <v>593.9</v>
      </c>
      <c r="J144" s="27">
        <v>582.7</v>
      </c>
    </row>
    <row r="145" spans="1:10" s="5" customFormat="1" ht="15">
      <c r="A145" s="78" t="s">
        <v>87</v>
      </c>
      <c r="B145" s="8" t="s">
        <v>52</v>
      </c>
      <c r="C145" s="8" t="s">
        <v>23</v>
      </c>
      <c r="D145" s="8" t="s">
        <v>29</v>
      </c>
      <c r="E145" s="8" t="s">
        <v>135</v>
      </c>
      <c r="F145" s="14"/>
      <c r="G145" s="67">
        <f t="shared" si="19"/>
        <v>0</v>
      </c>
      <c r="H145" s="26">
        <f>H146+H149</f>
        <v>16829</v>
      </c>
      <c r="I145" s="26">
        <f>I146+I149</f>
        <v>17129</v>
      </c>
      <c r="J145" s="26">
        <f>J146+J149</f>
        <v>16829</v>
      </c>
    </row>
    <row r="146" spans="1:10" s="5" customFormat="1" ht="60">
      <c r="A146" s="45" t="s">
        <v>391</v>
      </c>
      <c r="B146" s="18" t="s">
        <v>52</v>
      </c>
      <c r="C146" s="18" t="s">
        <v>23</v>
      </c>
      <c r="D146" s="23" t="s">
        <v>29</v>
      </c>
      <c r="E146" s="14" t="s">
        <v>358</v>
      </c>
      <c r="F146" s="14"/>
      <c r="G146" s="67">
        <f t="shared" si="19"/>
        <v>0</v>
      </c>
      <c r="H146" s="26">
        <f>H147+H148</f>
        <v>8829</v>
      </c>
      <c r="I146" s="26">
        <f>I147+I148</f>
        <v>9129</v>
      </c>
      <c r="J146" s="26">
        <f>J147+J148</f>
        <v>8829</v>
      </c>
    </row>
    <row r="147" spans="1:10" s="5" customFormat="1" ht="30">
      <c r="A147" s="45" t="s">
        <v>82</v>
      </c>
      <c r="B147" s="18" t="s">
        <v>52</v>
      </c>
      <c r="C147" s="18" t="s">
        <v>23</v>
      </c>
      <c r="D147" s="23" t="s">
        <v>29</v>
      </c>
      <c r="E147" s="14" t="s">
        <v>358</v>
      </c>
      <c r="F147" s="14" t="s">
        <v>81</v>
      </c>
      <c r="G147" s="67">
        <f t="shared" si="19"/>
        <v>0</v>
      </c>
      <c r="H147" s="26">
        <v>8829</v>
      </c>
      <c r="I147" s="26">
        <v>9129</v>
      </c>
      <c r="J147" s="27">
        <v>8829</v>
      </c>
    </row>
    <row r="148" spans="1:10" s="5" customFormat="1" ht="15" hidden="1">
      <c r="A148" s="45" t="s">
        <v>15</v>
      </c>
      <c r="B148" s="18" t="s">
        <v>52</v>
      </c>
      <c r="C148" s="18" t="s">
        <v>23</v>
      </c>
      <c r="D148" s="23" t="s">
        <v>29</v>
      </c>
      <c r="E148" s="14" t="s">
        <v>358</v>
      </c>
      <c r="F148" s="14" t="s">
        <v>91</v>
      </c>
      <c r="G148" s="67">
        <f t="shared" si="19"/>
        <v>0</v>
      </c>
      <c r="H148" s="26"/>
      <c r="I148" s="26"/>
      <c r="J148" s="27"/>
    </row>
    <row r="149" spans="1:10" s="5" customFormat="1" ht="30">
      <c r="A149" s="45" t="s">
        <v>392</v>
      </c>
      <c r="B149" s="18" t="s">
        <v>52</v>
      </c>
      <c r="C149" s="18" t="s">
        <v>23</v>
      </c>
      <c r="D149" s="23" t="s">
        <v>29</v>
      </c>
      <c r="E149" s="14" t="s">
        <v>393</v>
      </c>
      <c r="F149" s="14"/>
      <c r="G149" s="67">
        <f t="shared" si="19"/>
        <v>0</v>
      </c>
      <c r="H149" s="26">
        <f>H150</f>
        <v>8000</v>
      </c>
      <c r="I149" s="26">
        <f>I150</f>
        <v>8000</v>
      </c>
      <c r="J149" s="26">
        <f>J150</f>
        <v>8000</v>
      </c>
    </row>
    <row r="150" spans="1:10" s="5" customFormat="1" ht="30">
      <c r="A150" s="45" t="s">
        <v>82</v>
      </c>
      <c r="B150" s="18" t="s">
        <v>52</v>
      </c>
      <c r="C150" s="18" t="s">
        <v>23</v>
      </c>
      <c r="D150" s="23" t="s">
        <v>29</v>
      </c>
      <c r="E150" s="14" t="s">
        <v>393</v>
      </c>
      <c r="F150" s="14" t="s">
        <v>81</v>
      </c>
      <c r="G150" s="67">
        <f t="shared" si="19"/>
        <v>0</v>
      </c>
      <c r="H150" s="26">
        <v>8000</v>
      </c>
      <c r="I150" s="26">
        <v>8000</v>
      </c>
      <c r="J150" s="27">
        <v>8000</v>
      </c>
    </row>
    <row r="151" spans="1:10" s="9" customFormat="1" ht="14.25">
      <c r="A151" s="120" t="s">
        <v>40</v>
      </c>
      <c r="B151" s="7" t="s">
        <v>52</v>
      </c>
      <c r="C151" s="7" t="s">
        <v>23</v>
      </c>
      <c r="D151" s="7" t="s">
        <v>47</v>
      </c>
      <c r="E151" s="7"/>
      <c r="F151" s="7"/>
      <c r="G151" s="67">
        <f t="shared" si="19"/>
        <v>0</v>
      </c>
      <c r="H151" s="25">
        <f aca="true" t="shared" si="22" ref="H151:J153">H152</f>
        <v>100</v>
      </c>
      <c r="I151" s="25">
        <f t="shared" si="22"/>
        <v>100</v>
      </c>
      <c r="J151" s="25">
        <f t="shared" si="22"/>
        <v>100</v>
      </c>
    </row>
    <row r="152" spans="1:10" s="9" customFormat="1" ht="15">
      <c r="A152" s="71" t="s">
        <v>87</v>
      </c>
      <c r="B152" s="8" t="s">
        <v>52</v>
      </c>
      <c r="C152" s="8" t="s">
        <v>23</v>
      </c>
      <c r="D152" s="8" t="s">
        <v>47</v>
      </c>
      <c r="E152" s="8" t="s">
        <v>135</v>
      </c>
      <c r="F152" s="8"/>
      <c r="G152" s="67">
        <f t="shared" si="19"/>
        <v>0</v>
      </c>
      <c r="H152" s="26">
        <f t="shared" si="22"/>
        <v>100</v>
      </c>
      <c r="I152" s="27">
        <f t="shared" si="22"/>
        <v>100</v>
      </c>
      <c r="J152" s="26">
        <f t="shared" si="22"/>
        <v>100</v>
      </c>
    </row>
    <row r="153" spans="1:10" s="9" customFormat="1" ht="15">
      <c r="A153" s="49" t="s">
        <v>41</v>
      </c>
      <c r="B153" s="8" t="s">
        <v>52</v>
      </c>
      <c r="C153" s="8" t="s">
        <v>23</v>
      </c>
      <c r="D153" s="8" t="s">
        <v>47</v>
      </c>
      <c r="E153" s="8" t="s">
        <v>159</v>
      </c>
      <c r="F153" s="8"/>
      <c r="G153" s="67">
        <f t="shared" si="19"/>
        <v>0</v>
      </c>
      <c r="H153" s="26">
        <f t="shared" si="22"/>
        <v>100</v>
      </c>
      <c r="I153" s="26">
        <f>I154</f>
        <v>100</v>
      </c>
      <c r="J153" s="26">
        <f t="shared" si="22"/>
        <v>100</v>
      </c>
    </row>
    <row r="154" spans="1:10" s="9" customFormat="1" ht="28.5" customHeight="1">
      <c r="A154" s="37" t="s">
        <v>82</v>
      </c>
      <c r="B154" s="8" t="s">
        <v>52</v>
      </c>
      <c r="C154" s="8" t="s">
        <v>23</v>
      </c>
      <c r="D154" s="8" t="s">
        <v>47</v>
      </c>
      <c r="E154" s="8" t="s">
        <v>159</v>
      </c>
      <c r="F154" s="8" t="s">
        <v>81</v>
      </c>
      <c r="G154" s="67">
        <f t="shared" si="19"/>
        <v>0</v>
      </c>
      <c r="H154" s="26">
        <v>100</v>
      </c>
      <c r="I154" s="26">
        <v>100</v>
      </c>
      <c r="J154" s="26">
        <v>100</v>
      </c>
    </row>
    <row r="155" spans="1:10" s="5" customFormat="1" ht="15">
      <c r="A155" s="120" t="s">
        <v>43</v>
      </c>
      <c r="B155" s="7" t="s">
        <v>52</v>
      </c>
      <c r="C155" s="7" t="s">
        <v>42</v>
      </c>
      <c r="D155" s="8"/>
      <c r="E155" s="8"/>
      <c r="F155" s="8"/>
      <c r="G155" s="67">
        <f aca="true" t="shared" si="23" ref="G155:G161">H155-J155</f>
        <v>0</v>
      </c>
      <c r="H155" s="24">
        <f>H160+H156</f>
        <v>19142.9</v>
      </c>
      <c r="I155" s="24">
        <f>I160+I156</f>
        <v>19642.9</v>
      </c>
      <c r="J155" s="24">
        <f>J160+J156</f>
        <v>19142.9</v>
      </c>
    </row>
    <row r="156" spans="1:10" s="5" customFormat="1" ht="15.75">
      <c r="A156" s="133" t="s">
        <v>211</v>
      </c>
      <c r="B156" s="20" t="s">
        <v>52</v>
      </c>
      <c r="C156" s="20" t="s">
        <v>42</v>
      </c>
      <c r="D156" s="20" t="s">
        <v>21</v>
      </c>
      <c r="E156" s="20"/>
      <c r="F156" s="20"/>
      <c r="G156" s="67">
        <f t="shared" si="23"/>
        <v>0</v>
      </c>
      <c r="H156" s="24">
        <f aca="true" t="shared" si="24" ref="H156:J158">H157</f>
        <v>10</v>
      </c>
      <c r="I156" s="24">
        <f t="shared" si="24"/>
        <v>10</v>
      </c>
      <c r="J156" s="24">
        <f t="shared" si="24"/>
        <v>10</v>
      </c>
    </row>
    <row r="157" spans="1:10" s="5" customFormat="1" ht="15">
      <c r="A157" s="78" t="s">
        <v>87</v>
      </c>
      <c r="B157" s="18" t="s">
        <v>52</v>
      </c>
      <c r="C157" s="18" t="s">
        <v>42</v>
      </c>
      <c r="D157" s="8" t="s">
        <v>21</v>
      </c>
      <c r="E157" s="8" t="s">
        <v>135</v>
      </c>
      <c r="F157" s="8"/>
      <c r="G157" s="67">
        <f t="shared" si="23"/>
        <v>0</v>
      </c>
      <c r="H157" s="27">
        <f t="shared" si="24"/>
        <v>10</v>
      </c>
      <c r="I157" s="27">
        <f t="shared" si="24"/>
        <v>10</v>
      </c>
      <c r="J157" s="27">
        <f t="shared" si="24"/>
        <v>10</v>
      </c>
    </row>
    <row r="158" spans="1:10" s="5" customFormat="1" ht="15">
      <c r="A158" s="45" t="s">
        <v>214</v>
      </c>
      <c r="B158" s="18" t="s">
        <v>52</v>
      </c>
      <c r="C158" s="18" t="s">
        <v>42</v>
      </c>
      <c r="D158" s="8" t="s">
        <v>21</v>
      </c>
      <c r="E158" s="8" t="s">
        <v>212</v>
      </c>
      <c r="F158" s="8"/>
      <c r="G158" s="67">
        <f t="shared" si="23"/>
        <v>0</v>
      </c>
      <c r="H158" s="27">
        <f t="shared" si="24"/>
        <v>10</v>
      </c>
      <c r="I158" s="27">
        <f>I159</f>
        <v>10</v>
      </c>
      <c r="J158" s="27">
        <f t="shared" si="24"/>
        <v>10</v>
      </c>
    </row>
    <row r="159" spans="1:10" s="5" customFormat="1" ht="30">
      <c r="A159" s="45" t="s">
        <v>349</v>
      </c>
      <c r="B159" s="18" t="s">
        <v>52</v>
      </c>
      <c r="C159" s="18" t="s">
        <v>42</v>
      </c>
      <c r="D159" s="8" t="s">
        <v>21</v>
      </c>
      <c r="E159" s="8" t="s">
        <v>212</v>
      </c>
      <c r="F159" s="8" t="s">
        <v>81</v>
      </c>
      <c r="G159" s="67">
        <f t="shared" si="23"/>
        <v>0</v>
      </c>
      <c r="H159" s="27">
        <v>10</v>
      </c>
      <c r="I159" s="27">
        <v>10</v>
      </c>
      <c r="J159" s="27">
        <v>10</v>
      </c>
    </row>
    <row r="160" spans="1:11" s="9" customFormat="1" ht="14.25">
      <c r="A160" s="120" t="s">
        <v>54</v>
      </c>
      <c r="B160" s="7" t="s">
        <v>52</v>
      </c>
      <c r="C160" s="7" t="s">
        <v>42</v>
      </c>
      <c r="D160" s="7" t="s">
        <v>26</v>
      </c>
      <c r="E160" s="7"/>
      <c r="F160" s="7"/>
      <c r="G160" s="67">
        <f t="shared" si="23"/>
        <v>0</v>
      </c>
      <c r="H160" s="25">
        <f>H173+H164+H161</f>
        <v>19132.9</v>
      </c>
      <c r="I160" s="25">
        <f>I173+I164+I161</f>
        <v>19632.9</v>
      </c>
      <c r="J160" s="25">
        <f>J173+J164+J161</f>
        <v>19132.9</v>
      </c>
      <c r="K160" s="29"/>
    </row>
    <row r="161" spans="1:11" s="9" customFormat="1" ht="42.75">
      <c r="A161" s="108" t="s">
        <v>464</v>
      </c>
      <c r="B161" s="18" t="s">
        <v>52</v>
      </c>
      <c r="C161" s="18" t="s">
        <v>42</v>
      </c>
      <c r="D161" s="18" t="s">
        <v>26</v>
      </c>
      <c r="E161" s="23" t="s">
        <v>147</v>
      </c>
      <c r="F161" s="7"/>
      <c r="G161" s="67">
        <f t="shared" si="23"/>
        <v>0</v>
      </c>
      <c r="H161" s="27">
        <f aca="true" t="shared" si="25" ref="H161:J162">H162</f>
        <v>1000</v>
      </c>
      <c r="I161" s="27">
        <f t="shared" si="25"/>
        <v>1000</v>
      </c>
      <c r="J161" s="27">
        <f t="shared" si="25"/>
        <v>1000</v>
      </c>
      <c r="K161" s="29"/>
    </row>
    <row r="162" spans="1:10" s="5" customFormat="1" ht="30">
      <c r="A162" s="156" t="s">
        <v>459</v>
      </c>
      <c r="B162" s="18" t="s">
        <v>52</v>
      </c>
      <c r="C162" s="18" t="s">
        <v>42</v>
      </c>
      <c r="D162" s="18" t="s">
        <v>26</v>
      </c>
      <c r="E162" s="23" t="s">
        <v>426</v>
      </c>
      <c r="F162" s="18"/>
      <c r="G162" s="67">
        <f>H162-J162</f>
        <v>0</v>
      </c>
      <c r="H162" s="27">
        <f t="shared" si="25"/>
        <v>1000</v>
      </c>
      <c r="I162" s="27">
        <f t="shared" si="25"/>
        <v>1000</v>
      </c>
      <c r="J162" s="27">
        <f t="shared" si="25"/>
        <v>1000</v>
      </c>
    </row>
    <row r="163" spans="1:10" s="5" customFormat="1" ht="30">
      <c r="A163" s="115" t="s">
        <v>82</v>
      </c>
      <c r="B163" s="18" t="s">
        <v>52</v>
      </c>
      <c r="C163" s="18" t="s">
        <v>42</v>
      </c>
      <c r="D163" s="18" t="s">
        <v>26</v>
      </c>
      <c r="E163" s="23" t="s">
        <v>426</v>
      </c>
      <c r="F163" s="18" t="s">
        <v>81</v>
      </c>
      <c r="G163" s="67">
        <f>H163-J163</f>
        <v>0</v>
      </c>
      <c r="H163" s="27">
        <v>1000</v>
      </c>
      <c r="I163" s="27">
        <v>1000</v>
      </c>
      <c r="J163" s="27">
        <v>1000</v>
      </c>
    </row>
    <row r="164" spans="1:10" s="5" customFormat="1" ht="57">
      <c r="A164" s="110" t="s">
        <v>328</v>
      </c>
      <c r="B164" s="8" t="s">
        <v>52</v>
      </c>
      <c r="C164" s="8" t="s">
        <v>42</v>
      </c>
      <c r="D164" s="8" t="s">
        <v>26</v>
      </c>
      <c r="E164" s="8" t="s">
        <v>149</v>
      </c>
      <c r="F164" s="8"/>
      <c r="G164" s="67">
        <f aca="true" t="shared" si="26" ref="G164:G172">H164-J164</f>
        <v>0</v>
      </c>
      <c r="H164" s="26">
        <f>H165</f>
        <v>17882.9</v>
      </c>
      <c r="I164" s="27">
        <f>I165</f>
        <v>18382.9</v>
      </c>
      <c r="J164" s="26">
        <f>J165</f>
        <v>17882.9</v>
      </c>
    </row>
    <row r="165" spans="1:10" s="5" customFormat="1" ht="30" customHeight="1">
      <c r="A165" s="37" t="s">
        <v>220</v>
      </c>
      <c r="B165" s="8" t="s">
        <v>52</v>
      </c>
      <c r="C165" s="8" t="s">
        <v>42</v>
      </c>
      <c r="D165" s="8" t="s">
        <v>26</v>
      </c>
      <c r="E165" s="8" t="s">
        <v>204</v>
      </c>
      <c r="F165" s="8"/>
      <c r="G165" s="67">
        <f t="shared" si="26"/>
        <v>0</v>
      </c>
      <c r="H165" s="26">
        <f>H166+H167+H168+H169+H171+H172+H170</f>
        <v>17882.9</v>
      </c>
      <c r="I165" s="26">
        <f>I166+I167+I168+I169+I171+I172+I170</f>
        <v>18382.9</v>
      </c>
      <c r="J165" s="26">
        <f>J166+J167+J168+J169+J171+J172+J170</f>
        <v>17882.9</v>
      </c>
    </row>
    <row r="166" spans="1:10" s="5" customFormat="1" ht="15">
      <c r="A166" s="37" t="s">
        <v>201</v>
      </c>
      <c r="B166" s="8" t="s">
        <v>52</v>
      </c>
      <c r="C166" s="8" t="s">
        <v>42</v>
      </c>
      <c r="D166" s="8" t="s">
        <v>26</v>
      </c>
      <c r="E166" s="8" t="s">
        <v>204</v>
      </c>
      <c r="F166" s="8" t="s">
        <v>88</v>
      </c>
      <c r="G166" s="67">
        <f t="shared" si="26"/>
        <v>0</v>
      </c>
      <c r="H166" s="26">
        <v>7000</v>
      </c>
      <c r="I166" s="26">
        <v>7000</v>
      </c>
      <c r="J166" s="26">
        <v>7000</v>
      </c>
    </row>
    <row r="167" spans="1:10" s="5" customFormat="1" ht="30" hidden="1">
      <c r="A167" s="37" t="s">
        <v>99</v>
      </c>
      <c r="B167" s="8" t="s">
        <v>52</v>
      </c>
      <c r="C167" s="8" t="s">
        <v>42</v>
      </c>
      <c r="D167" s="8" t="s">
        <v>26</v>
      </c>
      <c r="E167" s="8" t="s">
        <v>204</v>
      </c>
      <c r="F167" s="8" t="s">
        <v>98</v>
      </c>
      <c r="G167" s="67">
        <f t="shared" si="26"/>
        <v>0</v>
      </c>
      <c r="H167" s="26"/>
      <c r="I167" s="26"/>
      <c r="J167" s="26"/>
    </row>
    <row r="168" spans="1:10" s="5" customFormat="1" ht="45" customHeight="1">
      <c r="A168" s="37" t="s">
        <v>202</v>
      </c>
      <c r="B168" s="8" t="s">
        <v>52</v>
      </c>
      <c r="C168" s="8" t="s">
        <v>42</v>
      </c>
      <c r="D168" s="8" t="s">
        <v>26</v>
      </c>
      <c r="E168" s="8" t="s">
        <v>204</v>
      </c>
      <c r="F168" s="8" t="s">
        <v>128</v>
      </c>
      <c r="G168" s="67">
        <f t="shared" si="26"/>
        <v>0</v>
      </c>
      <c r="H168" s="26">
        <v>2114</v>
      </c>
      <c r="I168" s="26">
        <v>2114</v>
      </c>
      <c r="J168" s="26">
        <v>2114</v>
      </c>
    </row>
    <row r="169" spans="1:10" s="5" customFormat="1" ht="30">
      <c r="A169" s="37" t="s">
        <v>82</v>
      </c>
      <c r="B169" s="8" t="s">
        <v>52</v>
      </c>
      <c r="C169" s="8" t="s">
        <v>42</v>
      </c>
      <c r="D169" s="8" t="s">
        <v>26</v>
      </c>
      <c r="E169" s="8" t="s">
        <v>204</v>
      </c>
      <c r="F169" s="8" t="s">
        <v>81</v>
      </c>
      <c r="G169" s="67">
        <f t="shared" si="26"/>
        <v>0</v>
      </c>
      <c r="H169" s="26">
        <v>1900</v>
      </c>
      <c r="I169" s="26">
        <v>1900</v>
      </c>
      <c r="J169" s="26">
        <v>1900</v>
      </c>
    </row>
    <row r="170" spans="1:10" s="5" customFormat="1" ht="15">
      <c r="A170" s="156" t="s">
        <v>405</v>
      </c>
      <c r="B170" s="8" t="s">
        <v>52</v>
      </c>
      <c r="C170" s="8" t="s">
        <v>42</v>
      </c>
      <c r="D170" s="8" t="s">
        <v>26</v>
      </c>
      <c r="E170" s="8" t="s">
        <v>204</v>
      </c>
      <c r="F170" s="8" t="s">
        <v>404</v>
      </c>
      <c r="G170" s="67">
        <f t="shared" si="26"/>
        <v>0</v>
      </c>
      <c r="H170" s="26">
        <v>6500</v>
      </c>
      <c r="I170" s="26">
        <v>7000</v>
      </c>
      <c r="J170" s="26">
        <v>6500</v>
      </c>
    </row>
    <row r="171" spans="1:10" s="5" customFormat="1" ht="14.25" customHeight="1">
      <c r="A171" s="65" t="s">
        <v>103</v>
      </c>
      <c r="B171" s="8" t="s">
        <v>52</v>
      </c>
      <c r="C171" s="8" t="s">
        <v>42</v>
      </c>
      <c r="D171" s="8" t="s">
        <v>26</v>
      </c>
      <c r="E171" s="8" t="s">
        <v>204</v>
      </c>
      <c r="F171" s="8" t="s">
        <v>101</v>
      </c>
      <c r="G171" s="67">
        <f t="shared" si="26"/>
        <v>0</v>
      </c>
      <c r="H171" s="26">
        <v>54.9</v>
      </c>
      <c r="I171" s="26">
        <v>54.9</v>
      </c>
      <c r="J171" s="26">
        <v>54.9</v>
      </c>
    </row>
    <row r="172" spans="1:10" s="5" customFormat="1" ht="17.25" customHeight="1">
      <c r="A172" s="72" t="s">
        <v>104</v>
      </c>
      <c r="B172" s="8" t="s">
        <v>52</v>
      </c>
      <c r="C172" s="8" t="s">
        <v>42</v>
      </c>
      <c r="D172" s="8" t="s">
        <v>26</v>
      </c>
      <c r="E172" s="8" t="s">
        <v>204</v>
      </c>
      <c r="F172" s="8" t="s">
        <v>102</v>
      </c>
      <c r="G172" s="67">
        <f t="shared" si="26"/>
        <v>0</v>
      </c>
      <c r="H172" s="26">
        <v>314</v>
      </c>
      <c r="I172" s="26">
        <v>314</v>
      </c>
      <c r="J172" s="26">
        <v>314</v>
      </c>
    </row>
    <row r="173" spans="1:11" s="9" customFormat="1" ht="15">
      <c r="A173" s="71" t="s">
        <v>87</v>
      </c>
      <c r="B173" s="8" t="s">
        <v>52</v>
      </c>
      <c r="C173" s="8" t="s">
        <v>42</v>
      </c>
      <c r="D173" s="8" t="s">
        <v>26</v>
      </c>
      <c r="E173" s="8" t="s">
        <v>135</v>
      </c>
      <c r="F173" s="8"/>
      <c r="G173" s="67">
        <f aca="true" t="shared" si="27" ref="G173:G199">H173-J173</f>
        <v>0</v>
      </c>
      <c r="H173" s="25">
        <f aca="true" t="shared" si="28" ref="H173:J174">H174</f>
        <v>250</v>
      </c>
      <c r="I173" s="25">
        <f t="shared" si="28"/>
        <v>250</v>
      </c>
      <c r="J173" s="25">
        <f t="shared" si="28"/>
        <v>250</v>
      </c>
      <c r="K173" s="29"/>
    </row>
    <row r="174" spans="1:10" s="5" customFormat="1" ht="59.25" customHeight="1">
      <c r="A174" s="78" t="s">
        <v>72</v>
      </c>
      <c r="B174" s="8" t="s">
        <v>52</v>
      </c>
      <c r="C174" s="8" t="s">
        <v>42</v>
      </c>
      <c r="D174" s="8" t="s">
        <v>26</v>
      </c>
      <c r="E174" s="8" t="s">
        <v>161</v>
      </c>
      <c r="F174" s="8"/>
      <c r="G174" s="67">
        <f t="shared" si="27"/>
        <v>0</v>
      </c>
      <c r="H174" s="27">
        <f t="shared" si="28"/>
        <v>250</v>
      </c>
      <c r="I174" s="27">
        <f t="shared" si="28"/>
        <v>250</v>
      </c>
      <c r="J174" s="27">
        <f t="shared" si="28"/>
        <v>250</v>
      </c>
    </row>
    <row r="175" spans="1:10" s="5" customFormat="1" ht="60">
      <c r="A175" s="45" t="s">
        <v>245</v>
      </c>
      <c r="B175" s="8" t="s">
        <v>52</v>
      </c>
      <c r="C175" s="8" t="s">
        <v>42</v>
      </c>
      <c r="D175" s="8" t="s">
        <v>26</v>
      </c>
      <c r="E175" s="8" t="s">
        <v>161</v>
      </c>
      <c r="F175" s="8" t="s">
        <v>244</v>
      </c>
      <c r="G175" s="67">
        <f t="shared" si="27"/>
        <v>0</v>
      </c>
      <c r="H175" s="27">
        <v>250</v>
      </c>
      <c r="I175" s="27">
        <v>250</v>
      </c>
      <c r="J175" s="27">
        <v>250</v>
      </c>
    </row>
    <row r="176" spans="1:12" s="5" customFormat="1" ht="15">
      <c r="A176" s="120" t="s">
        <v>25</v>
      </c>
      <c r="B176" s="20" t="s">
        <v>52</v>
      </c>
      <c r="C176" s="20" t="s">
        <v>24</v>
      </c>
      <c r="D176" s="14"/>
      <c r="E176" s="14"/>
      <c r="F176" s="14"/>
      <c r="G176" s="67">
        <f t="shared" si="27"/>
        <v>0</v>
      </c>
      <c r="H176" s="24">
        <f>H177+H225+H287+H331+H327</f>
        <v>176527.8</v>
      </c>
      <c r="I176" s="24">
        <f>I177+I225+I287+I331+I327</f>
        <v>166469.3</v>
      </c>
      <c r="J176" s="24">
        <f>J177+J225+J287+J331+J327</f>
        <v>176527.8</v>
      </c>
      <c r="K176" s="28"/>
      <c r="L176" s="28"/>
    </row>
    <row r="177" spans="1:10" s="9" customFormat="1" ht="14.25">
      <c r="A177" s="120" t="s">
        <v>45</v>
      </c>
      <c r="B177" s="7" t="s">
        <v>52</v>
      </c>
      <c r="C177" s="7" t="s">
        <v>24</v>
      </c>
      <c r="D177" s="7" t="s">
        <v>21</v>
      </c>
      <c r="E177" s="7"/>
      <c r="F177" s="7"/>
      <c r="G177" s="67">
        <f t="shared" si="27"/>
        <v>0</v>
      </c>
      <c r="H177" s="25">
        <f>H191+H211+H178</f>
        <v>32615.100000000006</v>
      </c>
      <c r="I177" s="25">
        <f>I191+I211+I178</f>
        <v>32605.100000000006</v>
      </c>
      <c r="J177" s="25">
        <f>J191+J211+J178</f>
        <v>32615.100000000006</v>
      </c>
    </row>
    <row r="178" spans="1:10" s="9" customFormat="1" ht="42.75" hidden="1">
      <c r="A178" s="108" t="s">
        <v>362</v>
      </c>
      <c r="B178" s="7" t="s">
        <v>52</v>
      </c>
      <c r="C178" s="7" t="s">
        <v>24</v>
      </c>
      <c r="D178" s="7" t="s">
        <v>21</v>
      </c>
      <c r="E178" s="7" t="s">
        <v>363</v>
      </c>
      <c r="F178" s="7"/>
      <c r="G178" s="67">
        <f t="shared" si="27"/>
        <v>0</v>
      </c>
      <c r="H178" s="25">
        <f>H179+H181+H183+H185+H187+H189</f>
        <v>0</v>
      </c>
      <c r="I178" s="25">
        <f>I179+I181+I183+I185+I187+I189</f>
        <v>0</v>
      </c>
      <c r="J178" s="25">
        <f>J179+J181+J183+J185+J187+J189</f>
        <v>0</v>
      </c>
    </row>
    <row r="179" spans="1:10" s="9" customFormat="1" ht="30" hidden="1">
      <c r="A179" s="151" t="s">
        <v>364</v>
      </c>
      <c r="B179" s="18" t="s">
        <v>52</v>
      </c>
      <c r="C179" s="18" t="s">
        <v>24</v>
      </c>
      <c r="D179" s="18" t="s">
        <v>21</v>
      </c>
      <c r="E179" s="18" t="s">
        <v>365</v>
      </c>
      <c r="F179" s="18"/>
      <c r="G179" s="67">
        <f t="shared" si="27"/>
        <v>0</v>
      </c>
      <c r="H179" s="27">
        <f>H180</f>
        <v>0</v>
      </c>
      <c r="I179" s="27">
        <f>I180</f>
        <v>0</v>
      </c>
      <c r="J179" s="27">
        <f>J180</f>
        <v>0</v>
      </c>
    </row>
    <row r="180" spans="1:10" s="9" customFormat="1" ht="30" hidden="1">
      <c r="A180" s="151" t="s">
        <v>82</v>
      </c>
      <c r="B180" s="18" t="s">
        <v>52</v>
      </c>
      <c r="C180" s="18" t="s">
        <v>24</v>
      </c>
      <c r="D180" s="18" t="s">
        <v>21</v>
      </c>
      <c r="E180" s="18" t="s">
        <v>365</v>
      </c>
      <c r="F180" s="18" t="s">
        <v>81</v>
      </c>
      <c r="G180" s="67">
        <f t="shared" si="27"/>
        <v>0</v>
      </c>
      <c r="H180" s="27"/>
      <c r="I180" s="27"/>
      <c r="J180" s="27"/>
    </row>
    <row r="181" spans="1:10" s="9" customFormat="1" ht="30" hidden="1">
      <c r="A181" s="151" t="s">
        <v>371</v>
      </c>
      <c r="B181" s="18" t="s">
        <v>52</v>
      </c>
      <c r="C181" s="18" t="s">
        <v>24</v>
      </c>
      <c r="D181" s="18" t="s">
        <v>21</v>
      </c>
      <c r="E181" s="18" t="s">
        <v>366</v>
      </c>
      <c r="F181" s="18"/>
      <c r="G181" s="67">
        <f t="shared" si="27"/>
        <v>0</v>
      </c>
      <c r="H181" s="27">
        <f>H182</f>
        <v>0</v>
      </c>
      <c r="I181" s="27">
        <f>I182</f>
        <v>0</v>
      </c>
      <c r="J181" s="27">
        <f>J182</f>
        <v>0</v>
      </c>
    </row>
    <row r="182" spans="1:10" s="9" customFormat="1" ht="30" hidden="1">
      <c r="A182" s="151" t="s">
        <v>82</v>
      </c>
      <c r="B182" s="18" t="s">
        <v>52</v>
      </c>
      <c r="C182" s="18" t="s">
        <v>24</v>
      </c>
      <c r="D182" s="18" t="s">
        <v>21</v>
      </c>
      <c r="E182" s="18" t="s">
        <v>366</v>
      </c>
      <c r="F182" s="18" t="s">
        <v>81</v>
      </c>
      <c r="G182" s="67">
        <f t="shared" si="27"/>
        <v>0</v>
      </c>
      <c r="H182" s="27"/>
      <c r="I182" s="27"/>
      <c r="J182" s="27"/>
    </row>
    <row r="183" spans="1:10" s="9" customFormat="1" ht="30" hidden="1">
      <c r="A183" s="151" t="s">
        <v>373</v>
      </c>
      <c r="B183" s="18" t="s">
        <v>52</v>
      </c>
      <c r="C183" s="18" t="s">
        <v>24</v>
      </c>
      <c r="D183" s="18" t="s">
        <v>21</v>
      </c>
      <c r="E183" s="18" t="s">
        <v>367</v>
      </c>
      <c r="F183" s="18"/>
      <c r="G183" s="67">
        <f t="shared" si="27"/>
        <v>0</v>
      </c>
      <c r="H183" s="27">
        <f>H184</f>
        <v>0</v>
      </c>
      <c r="I183" s="27">
        <f>I184</f>
        <v>0</v>
      </c>
      <c r="J183" s="27">
        <f>J184</f>
        <v>0</v>
      </c>
    </row>
    <row r="184" spans="1:10" s="9" customFormat="1" ht="30" hidden="1">
      <c r="A184" s="151" t="s">
        <v>82</v>
      </c>
      <c r="B184" s="18" t="s">
        <v>52</v>
      </c>
      <c r="C184" s="18" t="s">
        <v>24</v>
      </c>
      <c r="D184" s="18" t="s">
        <v>21</v>
      </c>
      <c r="E184" s="18" t="s">
        <v>367</v>
      </c>
      <c r="F184" s="18" t="s">
        <v>81</v>
      </c>
      <c r="G184" s="67">
        <f t="shared" si="27"/>
        <v>0</v>
      </c>
      <c r="H184" s="27"/>
      <c r="I184" s="27"/>
      <c r="J184" s="27"/>
    </row>
    <row r="185" spans="1:10" s="9" customFormat="1" ht="30" hidden="1">
      <c r="A185" s="151" t="s">
        <v>374</v>
      </c>
      <c r="B185" s="18" t="s">
        <v>52</v>
      </c>
      <c r="C185" s="18" t="s">
        <v>24</v>
      </c>
      <c r="D185" s="18" t="s">
        <v>21</v>
      </c>
      <c r="E185" s="18" t="s">
        <v>368</v>
      </c>
      <c r="F185" s="18"/>
      <c r="G185" s="67">
        <f t="shared" si="27"/>
        <v>0</v>
      </c>
      <c r="H185" s="27">
        <f>H186</f>
        <v>0</v>
      </c>
      <c r="I185" s="27">
        <f>I186</f>
        <v>0</v>
      </c>
      <c r="J185" s="27">
        <f>J186</f>
        <v>0</v>
      </c>
    </row>
    <row r="186" spans="1:10" s="9" customFormat="1" ht="30" hidden="1">
      <c r="A186" s="151" t="s">
        <v>82</v>
      </c>
      <c r="B186" s="18" t="s">
        <v>52</v>
      </c>
      <c r="C186" s="18" t="s">
        <v>24</v>
      </c>
      <c r="D186" s="18" t="s">
        <v>21</v>
      </c>
      <c r="E186" s="18" t="s">
        <v>368</v>
      </c>
      <c r="F186" s="18" t="s">
        <v>81</v>
      </c>
      <c r="G186" s="67">
        <f t="shared" si="27"/>
        <v>0</v>
      </c>
      <c r="H186" s="27"/>
      <c r="I186" s="27"/>
      <c r="J186" s="27"/>
    </row>
    <row r="187" spans="1:10" s="9" customFormat="1" ht="18" customHeight="1" hidden="1">
      <c r="A187" s="151" t="s">
        <v>375</v>
      </c>
      <c r="B187" s="18" t="s">
        <v>52</v>
      </c>
      <c r="C187" s="18" t="s">
        <v>24</v>
      </c>
      <c r="D187" s="18" t="s">
        <v>21</v>
      </c>
      <c r="E187" s="18" t="s">
        <v>369</v>
      </c>
      <c r="F187" s="18"/>
      <c r="G187" s="67">
        <f t="shared" si="27"/>
        <v>0</v>
      </c>
      <c r="H187" s="27">
        <f>H188</f>
        <v>0</v>
      </c>
      <c r="I187" s="27">
        <f>I188</f>
        <v>0</v>
      </c>
      <c r="J187" s="27">
        <f>J188</f>
        <v>0</v>
      </c>
    </row>
    <row r="188" spans="1:10" s="9" customFormat="1" ht="30" hidden="1">
      <c r="A188" s="151" t="s">
        <v>82</v>
      </c>
      <c r="B188" s="18" t="s">
        <v>52</v>
      </c>
      <c r="C188" s="18" t="s">
        <v>24</v>
      </c>
      <c r="D188" s="18" t="s">
        <v>21</v>
      </c>
      <c r="E188" s="18" t="s">
        <v>369</v>
      </c>
      <c r="F188" s="18" t="s">
        <v>81</v>
      </c>
      <c r="G188" s="67">
        <f t="shared" si="27"/>
        <v>0</v>
      </c>
      <c r="H188" s="27"/>
      <c r="I188" s="27"/>
      <c r="J188" s="27"/>
    </row>
    <row r="189" spans="1:10" s="9" customFormat="1" ht="30" hidden="1">
      <c r="A189" s="151" t="s">
        <v>376</v>
      </c>
      <c r="B189" s="18" t="s">
        <v>52</v>
      </c>
      <c r="C189" s="18" t="s">
        <v>24</v>
      </c>
      <c r="D189" s="18" t="s">
        <v>21</v>
      </c>
      <c r="E189" s="18" t="s">
        <v>370</v>
      </c>
      <c r="F189" s="18"/>
      <c r="G189" s="67">
        <f t="shared" si="27"/>
        <v>0</v>
      </c>
      <c r="H189" s="27">
        <f>H190</f>
        <v>0</v>
      </c>
      <c r="I189" s="27">
        <f>I190</f>
        <v>0</v>
      </c>
      <c r="J189" s="27">
        <f>J190</f>
        <v>0</v>
      </c>
    </row>
    <row r="190" spans="1:10" s="9" customFormat="1" ht="30" hidden="1">
      <c r="A190" s="151" t="s">
        <v>82</v>
      </c>
      <c r="B190" s="18" t="s">
        <v>52</v>
      </c>
      <c r="C190" s="18" t="s">
        <v>24</v>
      </c>
      <c r="D190" s="18" t="s">
        <v>21</v>
      </c>
      <c r="E190" s="18" t="s">
        <v>370</v>
      </c>
      <c r="F190" s="18" t="s">
        <v>81</v>
      </c>
      <c r="G190" s="67">
        <f t="shared" si="27"/>
        <v>0</v>
      </c>
      <c r="H190" s="27"/>
      <c r="I190" s="27"/>
      <c r="J190" s="27"/>
    </row>
    <row r="191" spans="1:10" s="5" customFormat="1" ht="42.75">
      <c r="A191" s="112" t="s">
        <v>305</v>
      </c>
      <c r="B191" s="8" t="s">
        <v>52</v>
      </c>
      <c r="C191" s="8" t="s">
        <v>24</v>
      </c>
      <c r="D191" s="8" t="s">
        <v>21</v>
      </c>
      <c r="E191" s="8" t="s">
        <v>185</v>
      </c>
      <c r="F191" s="8"/>
      <c r="G191" s="67">
        <f t="shared" si="27"/>
        <v>0</v>
      </c>
      <c r="H191" s="26">
        <f>H192+H200</f>
        <v>29120.200000000004</v>
      </c>
      <c r="I191" s="26">
        <f>I192+I200</f>
        <v>29110.200000000004</v>
      </c>
      <c r="J191" s="26">
        <f>J192+J200</f>
        <v>29120.200000000004</v>
      </c>
    </row>
    <row r="192" spans="1:10" s="5" customFormat="1" ht="30">
      <c r="A192" s="115" t="s">
        <v>224</v>
      </c>
      <c r="B192" s="8" t="s">
        <v>52</v>
      </c>
      <c r="C192" s="8" t="s">
        <v>24</v>
      </c>
      <c r="D192" s="8" t="s">
        <v>21</v>
      </c>
      <c r="E192" s="8" t="s">
        <v>186</v>
      </c>
      <c r="F192" s="8"/>
      <c r="G192" s="67">
        <f t="shared" si="27"/>
        <v>0</v>
      </c>
      <c r="H192" s="26">
        <f>H193+H194+H196+H198+H199+H195+H197</f>
        <v>15507.6</v>
      </c>
      <c r="I192" s="26">
        <f>I193+I194+I196+I198+I199+I195+I197</f>
        <v>15497.6</v>
      </c>
      <c r="J192" s="26">
        <f>J193+J194+J196+J198+J199+J195+J197</f>
        <v>15507.6</v>
      </c>
    </row>
    <row r="193" spans="1:10" s="5" customFormat="1" ht="15">
      <c r="A193" s="33" t="s">
        <v>201</v>
      </c>
      <c r="B193" s="8" t="s">
        <v>52</v>
      </c>
      <c r="C193" s="8" t="s">
        <v>24</v>
      </c>
      <c r="D193" s="8" t="s">
        <v>21</v>
      </c>
      <c r="E193" s="8" t="s">
        <v>186</v>
      </c>
      <c r="F193" s="8" t="s">
        <v>88</v>
      </c>
      <c r="G193" s="67">
        <f t="shared" si="27"/>
        <v>0</v>
      </c>
      <c r="H193" s="116">
        <v>5600</v>
      </c>
      <c r="I193" s="26">
        <v>5600</v>
      </c>
      <c r="J193" s="116">
        <v>5600</v>
      </c>
    </row>
    <row r="194" spans="1:10" s="5" customFormat="1" ht="30" hidden="1">
      <c r="A194" s="33" t="s">
        <v>99</v>
      </c>
      <c r="B194" s="8" t="s">
        <v>52</v>
      </c>
      <c r="C194" s="8" t="s">
        <v>24</v>
      </c>
      <c r="D194" s="8" t="s">
        <v>21</v>
      </c>
      <c r="E194" s="8" t="s">
        <v>186</v>
      </c>
      <c r="F194" s="8" t="s">
        <v>98</v>
      </c>
      <c r="G194" s="67">
        <f t="shared" si="27"/>
        <v>0</v>
      </c>
      <c r="H194" s="116"/>
      <c r="I194" s="116"/>
      <c r="J194" s="116"/>
    </row>
    <row r="195" spans="1:10" s="5" customFormat="1" ht="47.25" customHeight="1">
      <c r="A195" s="37" t="s">
        <v>203</v>
      </c>
      <c r="B195" s="8" t="s">
        <v>52</v>
      </c>
      <c r="C195" s="8" t="s">
        <v>24</v>
      </c>
      <c r="D195" s="8" t="s">
        <v>21</v>
      </c>
      <c r="E195" s="8" t="s">
        <v>186</v>
      </c>
      <c r="F195" s="8" t="s">
        <v>128</v>
      </c>
      <c r="G195" s="67">
        <f t="shared" si="27"/>
        <v>0</v>
      </c>
      <c r="H195" s="116">
        <v>1700</v>
      </c>
      <c r="I195" s="116">
        <v>1700</v>
      </c>
      <c r="J195" s="116">
        <v>1700</v>
      </c>
    </row>
    <row r="196" spans="1:10" s="5" customFormat="1" ht="30">
      <c r="A196" s="33" t="s">
        <v>82</v>
      </c>
      <c r="B196" s="8" t="s">
        <v>52</v>
      </c>
      <c r="C196" s="8" t="s">
        <v>24</v>
      </c>
      <c r="D196" s="8" t="s">
        <v>21</v>
      </c>
      <c r="E196" s="8" t="s">
        <v>186</v>
      </c>
      <c r="F196" s="62" t="s">
        <v>81</v>
      </c>
      <c r="G196" s="67">
        <f t="shared" si="27"/>
        <v>0</v>
      </c>
      <c r="H196" s="116">
        <v>5600</v>
      </c>
      <c r="I196" s="116">
        <f>5700-150</f>
        <v>5550</v>
      </c>
      <c r="J196" s="116">
        <v>5600</v>
      </c>
    </row>
    <row r="197" spans="1:10" s="5" customFormat="1" ht="15">
      <c r="A197" s="72" t="s">
        <v>405</v>
      </c>
      <c r="B197" s="8" t="s">
        <v>52</v>
      </c>
      <c r="C197" s="8" t="s">
        <v>24</v>
      </c>
      <c r="D197" s="8" t="s">
        <v>21</v>
      </c>
      <c r="E197" s="8" t="s">
        <v>186</v>
      </c>
      <c r="F197" s="62" t="s">
        <v>404</v>
      </c>
      <c r="G197" s="67">
        <f t="shared" si="27"/>
        <v>0</v>
      </c>
      <c r="H197" s="116">
        <v>2300</v>
      </c>
      <c r="I197" s="116">
        <v>2340</v>
      </c>
      <c r="J197" s="116">
        <v>2300</v>
      </c>
    </row>
    <row r="198" spans="1:10" s="5" customFormat="1" ht="16.5" customHeight="1">
      <c r="A198" s="72" t="s">
        <v>103</v>
      </c>
      <c r="B198" s="8" t="s">
        <v>52</v>
      </c>
      <c r="C198" s="8" t="s">
        <v>24</v>
      </c>
      <c r="D198" s="8" t="s">
        <v>21</v>
      </c>
      <c r="E198" s="8" t="s">
        <v>186</v>
      </c>
      <c r="F198" s="62" t="s">
        <v>101</v>
      </c>
      <c r="G198" s="67">
        <f t="shared" si="27"/>
        <v>0</v>
      </c>
      <c r="H198" s="116">
        <v>307.6</v>
      </c>
      <c r="I198" s="116">
        <v>307.6</v>
      </c>
      <c r="J198" s="116">
        <v>307.6</v>
      </c>
    </row>
    <row r="199" spans="1:10" s="5" customFormat="1" ht="15" hidden="1">
      <c r="A199" s="72" t="s">
        <v>104</v>
      </c>
      <c r="B199" s="8" t="s">
        <v>52</v>
      </c>
      <c r="C199" s="8" t="s">
        <v>24</v>
      </c>
      <c r="D199" s="8" t="s">
        <v>21</v>
      </c>
      <c r="E199" s="8" t="s">
        <v>186</v>
      </c>
      <c r="F199" s="62" t="s">
        <v>102</v>
      </c>
      <c r="G199" s="67">
        <f t="shared" si="27"/>
        <v>0</v>
      </c>
      <c r="H199" s="116"/>
      <c r="I199" s="116"/>
      <c r="J199" s="116"/>
    </row>
    <row r="200" spans="1:10" s="9" customFormat="1" ht="60">
      <c r="A200" s="142" t="s">
        <v>269</v>
      </c>
      <c r="B200" s="18" t="s">
        <v>52</v>
      </c>
      <c r="C200" s="18" t="s">
        <v>24</v>
      </c>
      <c r="D200" s="18" t="s">
        <v>21</v>
      </c>
      <c r="E200" s="18" t="s">
        <v>187</v>
      </c>
      <c r="F200" s="18"/>
      <c r="G200" s="67">
        <f aca="true" t="shared" si="29" ref="G200:G224">H200-J200</f>
        <v>0</v>
      </c>
      <c r="H200" s="27">
        <f>H201+H205+H209</f>
        <v>13612.600000000002</v>
      </c>
      <c r="I200" s="27">
        <f>I201+I205+I209</f>
        <v>13612.600000000002</v>
      </c>
      <c r="J200" s="27">
        <f>J201+J205+J209</f>
        <v>13612.600000000002</v>
      </c>
    </row>
    <row r="201" spans="1:10" s="9" customFormat="1" ht="44.25" customHeight="1">
      <c r="A201" s="45" t="s">
        <v>270</v>
      </c>
      <c r="B201" s="18" t="s">
        <v>52</v>
      </c>
      <c r="C201" s="18" t="s">
        <v>24</v>
      </c>
      <c r="D201" s="18" t="s">
        <v>21</v>
      </c>
      <c r="E201" s="18" t="s">
        <v>238</v>
      </c>
      <c r="F201" s="18"/>
      <c r="G201" s="67">
        <f t="shared" si="29"/>
        <v>0</v>
      </c>
      <c r="H201" s="27">
        <f>H202+H203+H204</f>
        <v>10629.2</v>
      </c>
      <c r="I201" s="27">
        <f>I202+I203+I204</f>
        <v>10629.2</v>
      </c>
      <c r="J201" s="27">
        <f>J202+J203+J204</f>
        <v>10629.2</v>
      </c>
    </row>
    <row r="202" spans="1:10" s="9" customFormat="1" ht="15">
      <c r="A202" s="33" t="s">
        <v>201</v>
      </c>
      <c r="B202" s="18" t="s">
        <v>52</v>
      </c>
      <c r="C202" s="18" t="s">
        <v>24</v>
      </c>
      <c r="D202" s="18" t="s">
        <v>21</v>
      </c>
      <c r="E202" s="18" t="s">
        <v>238</v>
      </c>
      <c r="F202" s="18" t="s">
        <v>88</v>
      </c>
      <c r="G202" s="67">
        <f t="shared" si="29"/>
        <v>0</v>
      </c>
      <c r="H202" s="27">
        <v>8163.8</v>
      </c>
      <c r="I202" s="27">
        <v>8163.8</v>
      </c>
      <c r="J202" s="27">
        <v>8163.8</v>
      </c>
    </row>
    <row r="203" spans="1:10" s="9" customFormat="1" ht="30" hidden="1">
      <c r="A203" s="33" t="s">
        <v>99</v>
      </c>
      <c r="B203" s="18" t="s">
        <v>52</v>
      </c>
      <c r="C203" s="18" t="s">
        <v>24</v>
      </c>
      <c r="D203" s="18" t="s">
        <v>21</v>
      </c>
      <c r="E203" s="18" t="s">
        <v>238</v>
      </c>
      <c r="F203" s="18" t="s">
        <v>98</v>
      </c>
      <c r="G203" s="67">
        <f t="shared" si="29"/>
        <v>0</v>
      </c>
      <c r="H203" s="27"/>
      <c r="I203" s="27"/>
      <c r="J203" s="27"/>
    </row>
    <row r="204" spans="1:10" s="9" customFormat="1" ht="47.25" customHeight="1">
      <c r="A204" s="37" t="s">
        <v>203</v>
      </c>
      <c r="B204" s="18" t="s">
        <v>52</v>
      </c>
      <c r="C204" s="18" t="s">
        <v>24</v>
      </c>
      <c r="D204" s="18" t="s">
        <v>21</v>
      </c>
      <c r="E204" s="18" t="s">
        <v>238</v>
      </c>
      <c r="F204" s="18" t="s">
        <v>128</v>
      </c>
      <c r="G204" s="67">
        <f t="shared" si="29"/>
        <v>0</v>
      </c>
      <c r="H204" s="27">
        <v>2465.4</v>
      </c>
      <c r="I204" s="27">
        <v>2465.4</v>
      </c>
      <c r="J204" s="27">
        <v>2465.4</v>
      </c>
    </row>
    <row r="205" spans="1:10" s="9" customFormat="1" ht="45">
      <c r="A205" s="37" t="s">
        <v>271</v>
      </c>
      <c r="B205" s="18" t="s">
        <v>52</v>
      </c>
      <c r="C205" s="18" t="s">
        <v>24</v>
      </c>
      <c r="D205" s="18" t="s">
        <v>21</v>
      </c>
      <c r="E205" s="18" t="s">
        <v>239</v>
      </c>
      <c r="F205" s="18"/>
      <c r="G205" s="67">
        <f t="shared" si="29"/>
        <v>0</v>
      </c>
      <c r="H205" s="27">
        <f>H206+H207+H208</f>
        <v>2857.2</v>
      </c>
      <c r="I205" s="27">
        <f>I206+I207+I208</f>
        <v>2857.2</v>
      </c>
      <c r="J205" s="27">
        <f>J206+J207+J208</f>
        <v>2857.2</v>
      </c>
    </row>
    <row r="206" spans="1:10" s="9" customFormat="1" ht="15">
      <c r="A206" s="33" t="s">
        <v>201</v>
      </c>
      <c r="B206" s="18" t="s">
        <v>52</v>
      </c>
      <c r="C206" s="18" t="s">
        <v>24</v>
      </c>
      <c r="D206" s="18" t="s">
        <v>21</v>
      </c>
      <c r="E206" s="18" t="s">
        <v>239</v>
      </c>
      <c r="F206" s="18" t="s">
        <v>88</v>
      </c>
      <c r="G206" s="67">
        <f t="shared" si="29"/>
        <v>0</v>
      </c>
      <c r="H206" s="27">
        <v>2194.5</v>
      </c>
      <c r="I206" s="27">
        <v>2194.5</v>
      </c>
      <c r="J206" s="27">
        <v>2194.5</v>
      </c>
    </row>
    <row r="207" spans="1:10" s="9" customFormat="1" ht="30" hidden="1">
      <c r="A207" s="33" t="s">
        <v>99</v>
      </c>
      <c r="B207" s="18" t="s">
        <v>52</v>
      </c>
      <c r="C207" s="18" t="s">
        <v>24</v>
      </c>
      <c r="D207" s="18" t="s">
        <v>21</v>
      </c>
      <c r="E207" s="18" t="s">
        <v>239</v>
      </c>
      <c r="F207" s="18" t="s">
        <v>98</v>
      </c>
      <c r="G207" s="67">
        <f t="shared" si="29"/>
        <v>0</v>
      </c>
      <c r="H207" s="27"/>
      <c r="I207" s="27"/>
      <c r="J207" s="27"/>
    </row>
    <row r="208" spans="1:10" s="9" customFormat="1" ht="47.25" customHeight="1">
      <c r="A208" s="37" t="s">
        <v>203</v>
      </c>
      <c r="B208" s="18" t="s">
        <v>52</v>
      </c>
      <c r="C208" s="18" t="s">
        <v>24</v>
      </c>
      <c r="D208" s="18" t="s">
        <v>21</v>
      </c>
      <c r="E208" s="18" t="s">
        <v>239</v>
      </c>
      <c r="F208" s="18" t="s">
        <v>128</v>
      </c>
      <c r="G208" s="67">
        <f t="shared" si="29"/>
        <v>0</v>
      </c>
      <c r="H208" s="27">
        <v>662.7</v>
      </c>
      <c r="I208" s="27">
        <v>662.7</v>
      </c>
      <c r="J208" s="27">
        <v>662.7</v>
      </c>
    </row>
    <row r="209" spans="1:10" s="9" customFormat="1" ht="47.25" customHeight="1">
      <c r="A209" s="37" t="s">
        <v>272</v>
      </c>
      <c r="B209" s="18" t="s">
        <v>52</v>
      </c>
      <c r="C209" s="18" t="s">
        <v>24</v>
      </c>
      <c r="D209" s="18" t="s">
        <v>21</v>
      </c>
      <c r="E209" s="18" t="s">
        <v>240</v>
      </c>
      <c r="F209" s="18"/>
      <c r="G209" s="67">
        <f t="shared" si="29"/>
        <v>0</v>
      </c>
      <c r="H209" s="27">
        <f>H210</f>
        <v>126.2</v>
      </c>
      <c r="I209" s="27">
        <f>I210</f>
        <v>126.2</v>
      </c>
      <c r="J209" s="27">
        <f>J210</f>
        <v>126.2</v>
      </c>
    </row>
    <row r="210" spans="1:10" s="9" customFormat="1" ht="30">
      <c r="A210" s="51" t="s">
        <v>82</v>
      </c>
      <c r="B210" s="18" t="s">
        <v>52</v>
      </c>
      <c r="C210" s="18" t="s">
        <v>24</v>
      </c>
      <c r="D210" s="18" t="s">
        <v>21</v>
      </c>
      <c r="E210" s="18" t="s">
        <v>240</v>
      </c>
      <c r="F210" s="18" t="s">
        <v>81</v>
      </c>
      <c r="G210" s="67">
        <f t="shared" si="29"/>
        <v>0</v>
      </c>
      <c r="H210" s="27">
        <v>126.2</v>
      </c>
      <c r="I210" s="27">
        <v>126.2</v>
      </c>
      <c r="J210" s="27">
        <v>126.2</v>
      </c>
    </row>
    <row r="211" spans="1:10" s="9" customFormat="1" ht="28.5">
      <c r="A211" s="130" t="s">
        <v>306</v>
      </c>
      <c r="B211" s="8" t="s">
        <v>52</v>
      </c>
      <c r="C211" s="8" t="s">
        <v>24</v>
      </c>
      <c r="D211" s="8" t="s">
        <v>21</v>
      </c>
      <c r="E211" s="8" t="s">
        <v>188</v>
      </c>
      <c r="F211" s="18"/>
      <c r="G211" s="67">
        <f t="shared" si="29"/>
        <v>0</v>
      </c>
      <c r="H211" s="27">
        <f>H214+H212</f>
        <v>3494.9</v>
      </c>
      <c r="I211" s="27">
        <f>I214+I212</f>
        <v>3494.9</v>
      </c>
      <c r="J211" s="27">
        <f>J214+J212</f>
        <v>3494.9</v>
      </c>
    </row>
    <row r="212" spans="1:10" s="9" customFormat="1" ht="30" hidden="1">
      <c r="A212" s="44" t="s">
        <v>220</v>
      </c>
      <c r="B212" s="8" t="s">
        <v>52</v>
      </c>
      <c r="C212" s="8" t="s">
        <v>24</v>
      </c>
      <c r="D212" s="8" t="s">
        <v>21</v>
      </c>
      <c r="E212" s="8" t="s">
        <v>189</v>
      </c>
      <c r="F212" s="18"/>
      <c r="G212" s="67">
        <f t="shared" si="29"/>
        <v>0</v>
      </c>
      <c r="H212" s="27">
        <f>H213</f>
        <v>0</v>
      </c>
      <c r="I212" s="27">
        <f>I213</f>
        <v>0</v>
      </c>
      <c r="J212" s="27">
        <f>J213</f>
        <v>0</v>
      </c>
    </row>
    <row r="213" spans="1:10" s="9" customFormat="1" ht="30" hidden="1">
      <c r="A213" s="37" t="s">
        <v>82</v>
      </c>
      <c r="B213" s="8" t="s">
        <v>52</v>
      </c>
      <c r="C213" s="8" t="s">
        <v>24</v>
      </c>
      <c r="D213" s="8" t="s">
        <v>21</v>
      </c>
      <c r="E213" s="8" t="s">
        <v>189</v>
      </c>
      <c r="F213" s="18" t="s">
        <v>81</v>
      </c>
      <c r="G213" s="67">
        <f t="shared" si="29"/>
        <v>0</v>
      </c>
      <c r="H213" s="27"/>
      <c r="I213" s="27"/>
      <c r="J213" s="27"/>
    </row>
    <row r="214" spans="1:10" s="9" customFormat="1" ht="45">
      <c r="A214" s="45" t="s">
        <v>273</v>
      </c>
      <c r="B214" s="18" t="s">
        <v>52</v>
      </c>
      <c r="C214" s="18" t="s">
        <v>24</v>
      </c>
      <c r="D214" s="18" t="s">
        <v>21</v>
      </c>
      <c r="E214" s="18" t="s">
        <v>246</v>
      </c>
      <c r="F214" s="18"/>
      <c r="G214" s="67">
        <f t="shared" si="29"/>
        <v>0</v>
      </c>
      <c r="H214" s="27">
        <f>H215+H219+H223</f>
        <v>3494.9</v>
      </c>
      <c r="I214" s="27">
        <f>I215+I219+I223</f>
        <v>3494.9</v>
      </c>
      <c r="J214" s="27">
        <f>J215+J219+J223</f>
        <v>3494.9</v>
      </c>
    </row>
    <row r="215" spans="1:10" s="9" customFormat="1" ht="75">
      <c r="A215" s="45" t="s">
        <v>274</v>
      </c>
      <c r="B215" s="18" t="s">
        <v>52</v>
      </c>
      <c r="C215" s="18" t="s">
        <v>24</v>
      </c>
      <c r="D215" s="18" t="s">
        <v>21</v>
      </c>
      <c r="E215" s="18" t="s">
        <v>247</v>
      </c>
      <c r="F215" s="18"/>
      <c r="G215" s="67">
        <f t="shared" si="29"/>
        <v>0</v>
      </c>
      <c r="H215" s="27">
        <f>H216+H217+H218</f>
        <v>2729.1</v>
      </c>
      <c r="I215" s="27">
        <f>I216+I217+I218</f>
        <v>2729.1</v>
      </c>
      <c r="J215" s="27">
        <f>J216+J217+J218</f>
        <v>2729.1</v>
      </c>
    </row>
    <row r="216" spans="1:10" s="9" customFormat="1" ht="15">
      <c r="A216" s="37" t="s">
        <v>201</v>
      </c>
      <c r="B216" s="18" t="s">
        <v>52</v>
      </c>
      <c r="C216" s="18" t="s">
        <v>24</v>
      </c>
      <c r="D216" s="18" t="s">
        <v>21</v>
      </c>
      <c r="E216" s="18" t="s">
        <v>247</v>
      </c>
      <c r="F216" s="18" t="s">
        <v>88</v>
      </c>
      <c r="G216" s="67">
        <f t="shared" si="29"/>
        <v>0</v>
      </c>
      <c r="H216" s="27">
        <v>2096.1</v>
      </c>
      <c r="I216" s="27">
        <v>2096.1</v>
      </c>
      <c r="J216" s="27">
        <v>2096.1</v>
      </c>
    </row>
    <row r="217" spans="1:10" s="9" customFormat="1" ht="30" hidden="1">
      <c r="A217" s="37" t="s">
        <v>99</v>
      </c>
      <c r="B217" s="18" t="s">
        <v>52</v>
      </c>
      <c r="C217" s="18" t="s">
        <v>24</v>
      </c>
      <c r="D217" s="18" t="s">
        <v>21</v>
      </c>
      <c r="E217" s="18" t="s">
        <v>247</v>
      </c>
      <c r="F217" s="18" t="s">
        <v>98</v>
      </c>
      <c r="G217" s="67">
        <f t="shared" si="29"/>
        <v>0</v>
      </c>
      <c r="H217" s="27"/>
      <c r="I217" s="27"/>
      <c r="J217" s="27"/>
    </row>
    <row r="218" spans="1:10" s="9" customFormat="1" ht="46.5" customHeight="1">
      <c r="A218" s="37" t="s">
        <v>202</v>
      </c>
      <c r="B218" s="18" t="s">
        <v>52</v>
      </c>
      <c r="C218" s="18" t="s">
        <v>24</v>
      </c>
      <c r="D218" s="18" t="s">
        <v>21</v>
      </c>
      <c r="E218" s="18" t="s">
        <v>247</v>
      </c>
      <c r="F218" s="18" t="s">
        <v>128</v>
      </c>
      <c r="G218" s="67">
        <f t="shared" si="29"/>
        <v>0</v>
      </c>
      <c r="H218" s="27">
        <v>633</v>
      </c>
      <c r="I218" s="27">
        <v>633</v>
      </c>
      <c r="J218" s="27">
        <v>633</v>
      </c>
    </row>
    <row r="219" spans="1:10" s="9" customFormat="1" ht="65.25" customHeight="1">
      <c r="A219" s="65" t="s">
        <v>275</v>
      </c>
      <c r="B219" s="18" t="s">
        <v>52</v>
      </c>
      <c r="C219" s="18" t="s">
        <v>24</v>
      </c>
      <c r="D219" s="18" t="s">
        <v>21</v>
      </c>
      <c r="E219" s="18" t="s">
        <v>248</v>
      </c>
      <c r="F219" s="18"/>
      <c r="G219" s="67">
        <f t="shared" si="29"/>
        <v>0</v>
      </c>
      <c r="H219" s="27">
        <f>H220+H221+H222</f>
        <v>733.5</v>
      </c>
      <c r="I219" s="27">
        <f>I220+I221+I222</f>
        <v>733.5</v>
      </c>
      <c r="J219" s="27">
        <f>J220+J221+J222</f>
        <v>733.5</v>
      </c>
    </row>
    <row r="220" spans="1:10" s="9" customFormat="1" ht="15">
      <c r="A220" s="37" t="s">
        <v>201</v>
      </c>
      <c r="B220" s="18" t="s">
        <v>52</v>
      </c>
      <c r="C220" s="18" t="s">
        <v>24</v>
      </c>
      <c r="D220" s="18" t="s">
        <v>21</v>
      </c>
      <c r="E220" s="18" t="s">
        <v>242</v>
      </c>
      <c r="F220" s="18" t="s">
        <v>88</v>
      </c>
      <c r="G220" s="67">
        <f t="shared" si="29"/>
        <v>0</v>
      </c>
      <c r="H220" s="27">
        <v>563.4</v>
      </c>
      <c r="I220" s="27">
        <v>563.4</v>
      </c>
      <c r="J220" s="27">
        <v>563.4</v>
      </c>
    </row>
    <row r="221" spans="1:10" s="9" customFormat="1" ht="30" hidden="1">
      <c r="A221" s="37" t="s">
        <v>99</v>
      </c>
      <c r="B221" s="18" t="s">
        <v>52</v>
      </c>
      <c r="C221" s="18" t="s">
        <v>24</v>
      </c>
      <c r="D221" s="18" t="s">
        <v>21</v>
      </c>
      <c r="E221" s="18" t="s">
        <v>248</v>
      </c>
      <c r="F221" s="18" t="s">
        <v>98</v>
      </c>
      <c r="G221" s="67">
        <f t="shared" si="29"/>
        <v>0</v>
      </c>
      <c r="H221" s="27"/>
      <c r="I221" s="27"/>
      <c r="J221" s="27"/>
    </row>
    <row r="222" spans="1:10" s="9" customFormat="1" ht="45.75" customHeight="1">
      <c r="A222" s="37" t="s">
        <v>202</v>
      </c>
      <c r="B222" s="18" t="s">
        <v>52</v>
      </c>
      <c r="C222" s="18" t="s">
        <v>24</v>
      </c>
      <c r="D222" s="18" t="s">
        <v>21</v>
      </c>
      <c r="E222" s="18" t="s">
        <v>248</v>
      </c>
      <c r="F222" s="18" t="s">
        <v>128</v>
      </c>
      <c r="G222" s="67">
        <f t="shared" si="29"/>
        <v>0</v>
      </c>
      <c r="H222" s="27">
        <v>170.1</v>
      </c>
      <c r="I222" s="27">
        <v>170.1</v>
      </c>
      <c r="J222" s="27">
        <v>170.1</v>
      </c>
    </row>
    <row r="223" spans="1:10" s="9" customFormat="1" ht="60">
      <c r="A223" s="65" t="s">
        <v>250</v>
      </c>
      <c r="B223" s="18" t="s">
        <v>52</v>
      </c>
      <c r="C223" s="18" t="s">
        <v>24</v>
      </c>
      <c r="D223" s="18" t="s">
        <v>21</v>
      </c>
      <c r="E223" s="18" t="s">
        <v>249</v>
      </c>
      <c r="F223" s="18"/>
      <c r="G223" s="67">
        <f t="shared" si="29"/>
        <v>0</v>
      </c>
      <c r="H223" s="27">
        <f>H224</f>
        <v>32.3</v>
      </c>
      <c r="I223" s="27">
        <f>I224</f>
        <v>32.3</v>
      </c>
      <c r="J223" s="27">
        <f>J224</f>
        <v>32.3</v>
      </c>
    </row>
    <row r="224" spans="1:10" s="9" customFormat="1" ht="30">
      <c r="A224" s="44" t="s">
        <v>82</v>
      </c>
      <c r="B224" s="18" t="s">
        <v>52</v>
      </c>
      <c r="C224" s="18" t="s">
        <v>24</v>
      </c>
      <c r="D224" s="18" t="s">
        <v>21</v>
      </c>
      <c r="E224" s="18" t="s">
        <v>249</v>
      </c>
      <c r="F224" s="18" t="s">
        <v>81</v>
      </c>
      <c r="G224" s="67">
        <f t="shared" si="29"/>
        <v>0</v>
      </c>
      <c r="H224" s="27">
        <v>32.3</v>
      </c>
      <c r="I224" s="27">
        <v>32.3</v>
      </c>
      <c r="J224" s="27">
        <v>32.3</v>
      </c>
    </row>
    <row r="225" spans="1:10" s="9" customFormat="1" ht="14.25">
      <c r="A225" s="120" t="s">
        <v>27</v>
      </c>
      <c r="B225" s="7" t="s">
        <v>52</v>
      </c>
      <c r="C225" s="7" t="s">
        <v>24</v>
      </c>
      <c r="D225" s="7" t="s">
        <v>26</v>
      </c>
      <c r="E225" s="7"/>
      <c r="F225" s="7"/>
      <c r="G225" s="67">
        <f aca="true" t="shared" si="30" ref="G225:G257">H225-J225</f>
        <v>0</v>
      </c>
      <c r="H225" s="25">
        <f>H244+H279+H229+H226</f>
        <v>132584</v>
      </c>
      <c r="I225" s="25">
        <f>I244+I279+I229+I226</f>
        <v>122385.5</v>
      </c>
      <c r="J225" s="25">
        <f>J244+J279+J229+J226</f>
        <v>132584</v>
      </c>
    </row>
    <row r="226" spans="1:10" s="9" customFormat="1" ht="57">
      <c r="A226" s="120" t="s">
        <v>379</v>
      </c>
      <c r="B226" s="7" t="s">
        <v>52</v>
      </c>
      <c r="C226" s="7" t="s">
        <v>24</v>
      </c>
      <c r="D226" s="7" t="s">
        <v>26</v>
      </c>
      <c r="E226" s="7" t="s">
        <v>139</v>
      </c>
      <c r="F226" s="7"/>
      <c r="G226" s="67">
        <f t="shared" si="30"/>
        <v>0</v>
      </c>
      <c r="H226" s="25">
        <f aca="true" t="shared" si="31" ref="H226:J227">H227</f>
        <v>7816.9</v>
      </c>
      <c r="I226" s="25">
        <f t="shared" si="31"/>
        <v>8053.1</v>
      </c>
      <c r="J226" s="25">
        <f t="shared" si="31"/>
        <v>7816.9</v>
      </c>
    </row>
    <row r="227" spans="1:10" s="9" customFormat="1" ht="60">
      <c r="A227" s="49" t="s">
        <v>361</v>
      </c>
      <c r="B227" s="18" t="s">
        <v>52</v>
      </c>
      <c r="C227" s="18" t="s">
        <v>24</v>
      </c>
      <c r="D227" s="18" t="s">
        <v>26</v>
      </c>
      <c r="E227" s="18" t="s">
        <v>360</v>
      </c>
      <c r="F227" s="18"/>
      <c r="G227" s="67">
        <f>H227-J227</f>
        <v>0</v>
      </c>
      <c r="H227" s="27">
        <f t="shared" si="31"/>
        <v>7816.9</v>
      </c>
      <c r="I227" s="27">
        <f t="shared" si="31"/>
        <v>8053.1</v>
      </c>
      <c r="J227" s="27">
        <f t="shared" si="31"/>
        <v>7816.9</v>
      </c>
    </row>
    <row r="228" spans="1:10" s="5" customFormat="1" ht="33.75" customHeight="1">
      <c r="A228" s="151" t="s">
        <v>82</v>
      </c>
      <c r="B228" s="8" t="s">
        <v>52</v>
      </c>
      <c r="C228" s="8" t="s">
        <v>24</v>
      </c>
      <c r="D228" s="8" t="s">
        <v>26</v>
      </c>
      <c r="E228" s="8" t="s">
        <v>360</v>
      </c>
      <c r="F228" s="63" t="s">
        <v>81</v>
      </c>
      <c r="G228" s="67">
        <f>H228-J228</f>
        <v>0</v>
      </c>
      <c r="H228" s="26">
        <f>1921.4+5895.5</f>
        <v>7816.9</v>
      </c>
      <c r="I228" s="90">
        <f>1979.5+6073.6</f>
        <v>8053.1</v>
      </c>
      <c r="J228" s="26">
        <v>7816.9</v>
      </c>
    </row>
    <row r="229" spans="1:10" s="9" customFormat="1" ht="42.75" hidden="1">
      <c r="A229" s="130" t="s">
        <v>362</v>
      </c>
      <c r="B229" s="7" t="s">
        <v>52</v>
      </c>
      <c r="C229" s="7" t="s">
        <v>24</v>
      </c>
      <c r="D229" s="7" t="s">
        <v>26</v>
      </c>
      <c r="E229" s="7" t="s">
        <v>363</v>
      </c>
      <c r="F229" s="7"/>
      <c r="G229" s="67">
        <f t="shared" si="30"/>
        <v>0</v>
      </c>
      <c r="H229" s="27">
        <f>H230+H232+H234+H236+H238+H240+H242</f>
        <v>0</v>
      </c>
      <c r="I229" s="27">
        <f>I230+I232+I234+I236+I238+I240+I242</f>
        <v>0</v>
      </c>
      <c r="J229" s="27">
        <f>J230+J232+J234+J236+J238+J240+J242</f>
        <v>0</v>
      </c>
    </row>
    <row r="230" spans="1:10" s="9" customFormat="1" ht="30" hidden="1">
      <c r="A230" s="151" t="s">
        <v>364</v>
      </c>
      <c r="B230" s="18" t="s">
        <v>52</v>
      </c>
      <c r="C230" s="18" t="s">
        <v>24</v>
      </c>
      <c r="D230" s="18" t="s">
        <v>26</v>
      </c>
      <c r="E230" s="18" t="s">
        <v>365</v>
      </c>
      <c r="F230" s="18"/>
      <c r="G230" s="67">
        <f t="shared" si="30"/>
        <v>0</v>
      </c>
      <c r="H230" s="27">
        <f>H231</f>
        <v>0</v>
      </c>
      <c r="I230" s="27">
        <f>I231</f>
        <v>0</v>
      </c>
      <c r="J230" s="27">
        <f>J231</f>
        <v>0</v>
      </c>
    </row>
    <row r="231" spans="1:10" s="9" customFormat="1" ht="30" hidden="1">
      <c r="A231" s="151" t="s">
        <v>82</v>
      </c>
      <c r="B231" s="18" t="s">
        <v>52</v>
      </c>
      <c r="C231" s="18" t="s">
        <v>24</v>
      </c>
      <c r="D231" s="18" t="s">
        <v>26</v>
      </c>
      <c r="E231" s="18" t="s">
        <v>365</v>
      </c>
      <c r="F231" s="18" t="s">
        <v>81</v>
      </c>
      <c r="G231" s="67">
        <f t="shared" si="30"/>
        <v>0</v>
      </c>
      <c r="H231" s="27"/>
      <c r="I231" s="27"/>
      <c r="J231" s="27"/>
    </row>
    <row r="232" spans="1:10" s="9" customFormat="1" ht="30" hidden="1">
      <c r="A232" s="151" t="s">
        <v>371</v>
      </c>
      <c r="B232" s="18" t="s">
        <v>52</v>
      </c>
      <c r="C232" s="18" t="s">
        <v>24</v>
      </c>
      <c r="D232" s="18" t="s">
        <v>26</v>
      </c>
      <c r="E232" s="18" t="s">
        <v>366</v>
      </c>
      <c r="F232" s="18"/>
      <c r="G232" s="67">
        <f t="shared" si="30"/>
        <v>0</v>
      </c>
      <c r="H232" s="27">
        <f>H233</f>
        <v>0</v>
      </c>
      <c r="I232" s="27">
        <f>I233</f>
        <v>0</v>
      </c>
      <c r="J232" s="27">
        <f>J233</f>
        <v>0</v>
      </c>
    </row>
    <row r="233" spans="1:10" s="9" customFormat="1" ht="30" hidden="1">
      <c r="A233" s="151" t="s">
        <v>82</v>
      </c>
      <c r="B233" s="18" t="s">
        <v>52</v>
      </c>
      <c r="C233" s="18" t="s">
        <v>24</v>
      </c>
      <c r="D233" s="18" t="s">
        <v>26</v>
      </c>
      <c r="E233" s="18" t="s">
        <v>366</v>
      </c>
      <c r="F233" s="18" t="s">
        <v>81</v>
      </c>
      <c r="G233" s="67">
        <f t="shared" si="30"/>
        <v>0</v>
      </c>
      <c r="H233" s="27"/>
      <c r="I233" s="27"/>
      <c r="J233" s="27"/>
    </row>
    <row r="234" spans="1:10" s="9" customFormat="1" ht="30" hidden="1">
      <c r="A234" s="151" t="s">
        <v>372</v>
      </c>
      <c r="B234" s="18" t="s">
        <v>52</v>
      </c>
      <c r="C234" s="18" t="s">
        <v>24</v>
      </c>
      <c r="D234" s="18" t="s">
        <v>26</v>
      </c>
      <c r="E234" s="18" t="s">
        <v>377</v>
      </c>
      <c r="F234" s="18"/>
      <c r="G234" s="67">
        <f t="shared" si="30"/>
        <v>0</v>
      </c>
      <c r="H234" s="27">
        <f>H235</f>
        <v>0</v>
      </c>
      <c r="I234" s="27">
        <f>I235</f>
        <v>0</v>
      </c>
      <c r="J234" s="27">
        <f>J235</f>
        <v>0</v>
      </c>
    </row>
    <row r="235" spans="1:10" s="9" customFormat="1" ht="30" hidden="1">
      <c r="A235" s="151" t="s">
        <v>82</v>
      </c>
      <c r="B235" s="18" t="s">
        <v>52</v>
      </c>
      <c r="C235" s="18" t="s">
        <v>24</v>
      </c>
      <c r="D235" s="18" t="s">
        <v>26</v>
      </c>
      <c r="E235" s="18" t="s">
        <v>377</v>
      </c>
      <c r="F235" s="18" t="s">
        <v>81</v>
      </c>
      <c r="G235" s="67">
        <f t="shared" si="30"/>
        <v>0</v>
      </c>
      <c r="H235" s="27"/>
      <c r="I235" s="27"/>
      <c r="J235" s="27"/>
    </row>
    <row r="236" spans="1:10" s="9" customFormat="1" ht="30" hidden="1">
      <c r="A236" s="151" t="s">
        <v>373</v>
      </c>
      <c r="B236" s="18" t="s">
        <v>52</v>
      </c>
      <c r="C236" s="18" t="s">
        <v>24</v>
      </c>
      <c r="D236" s="18" t="s">
        <v>26</v>
      </c>
      <c r="E236" s="18" t="s">
        <v>367</v>
      </c>
      <c r="F236" s="18"/>
      <c r="G236" s="67">
        <f t="shared" si="30"/>
        <v>0</v>
      </c>
      <c r="H236" s="27">
        <f>H237</f>
        <v>0</v>
      </c>
      <c r="I236" s="27">
        <f>I237</f>
        <v>0</v>
      </c>
      <c r="J236" s="27">
        <f>J237</f>
        <v>0</v>
      </c>
    </row>
    <row r="237" spans="1:10" s="9" customFormat="1" ht="30" hidden="1">
      <c r="A237" s="151" t="s">
        <v>82</v>
      </c>
      <c r="B237" s="18" t="s">
        <v>52</v>
      </c>
      <c r="C237" s="18" t="s">
        <v>24</v>
      </c>
      <c r="D237" s="18" t="s">
        <v>26</v>
      </c>
      <c r="E237" s="18" t="s">
        <v>367</v>
      </c>
      <c r="F237" s="18" t="s">
        <v>81</v>
      </c>
      <c r="G237" s="67">
        <f t="shared" si="30"/>
        <v>0</v>
      </c>
      <c r="H237" s="27"/>
      <c r="I237" s="27"/>
      <c r="J237" s="27"/>
    </row>
    <row r="238" spans="1:10" s="9" customFormat="1" ht="30" hidden="1">
      <c r="A238" s="151" t="s">
        <v>374</v>
      </c>
      <c r="B238" s="18" t="s">
        <v>52</v>
      </c>
      <c r="C238" s="18" t="s">
        <v>24</v>
      </c>
      <c r="D238" s="18" t="s">
        <v>26</v>
      </c>
      <c r="E238" s="18" t="s">
        <v>368</v>
      </c>
      <c r="F238" s="18"/>
      <c r="G238" s="67">
        <f t="shared" si="30"/>
        <v>0</v>
      </c>
      <c r="H238" s="27">
        <f>H239</f>
        <v>0</v>
      </c>
      <c r="I238" s="27">
        <f>I239</f>
        <v>0</v>
      </c>
      <c r="J238" s="27">
        <f>J239</f>
        <v>0</v>
      </c>
    </row>
    <row r="239" spans="1:10" s="9" customFormat="1" ht="30" hidden="1">
      <c r="A239" s="151" t="s">
        <v>82</v>
      </c>
      <c r="B239" s="18" t="s">
        <v>52</v>
      </c>
      <c r="C239" s="18" t="s">
        <v>24</v>
      </c>
      <c r="D239" s="18" t="s">
        <v>26</v>
      </c>
      <c r="E239" s="18" t="s">
        <v>368</v>
      </c>
      <c r="F239" s="18" t="s">
        <v>81</v>
      </c>
      <c r="G239" s="67">
        <f t="shared" si="30"/>
        <v>0</v>
      </c>
      <c r="H239" s="27"/>
      <c r="I239" s="27"/>
      <c r="J239" s="27"/>
    </row>
    <row r="240" spans="1:10" s="9" customFormat="1" ht="19.5" customHeight="1" hidden="1">
      <c r="A240" s="151" t="s">
        <v>375</v>
      </c>
      <c r="B240" s="18" t="s">
        <v>52</v>
      </c>
      <c r="C240" s="18" t="s">
        <v>24</v>
      </c>
      <c r="D240" s="18" t="s">
        <v>26</v>
      </c>
      <c r="E240" s="18" t="s">
        <v>369</v>
      </c>
      <c r="F240" s="18"/>
      <c r="G240" s="67">
        <f t="shared" si="30"/>
        <v>0</v>
      </c>
      <c r="H240" s="27">
        <f>H241</f>
        <v>0</v>
      </c>
      <c r="I240" s="27">
        <f>I241</f>
        <v>0</v>
      </c>
      <c r="J240" s="27">
        <f>J241</f>
        <v>0</v>
      </c>
    </row>
    <row r="241" spans="1:10" s="9" customFormat="1" ht="30" hidden="1">
      <c r="A241" s="151" t="s">
        <v>82</v>
      </c>
      <c r="B241" s="18" t="s">
        <v>52</v>
      </c>
      <c r="C241" s="18" t="s">
        <v>24</v>
      </c>
      <c r="D241" s="18" t="s">
        <v>26</v>
      </c>
      <c r="E241" s="18" t="s">
        <v>369</v>
      </c>
      <c r="F241" s="18" t="s">
        <v>81</v>
      </c>
      <c r="G241" s="67">
        <f t="shared" si="30"/>
        <v>0</v>
      </c>
      <c r="H241" s="27"/>
      <c r="I241" s="27"/>
      <c r="J241" s="27"/>
    </row>
    <row r="242" spans="1:10" s="9" customFormat="1" ht="30" hidden="1">
      <c r="A242" s="151" t="s">
        <v>376</v>
      </c>
      <c r="B242" s="18" t="s">
        <v>52</v>
      </c>
      <c r="C242" s="18" t="s">
        <v>24</v>
      </c>
      <c r="D242" s="18" t="s">
        <v>26</v>
      </c>
      <c r="E242" s="18" t="s">
        <v>370</v>
      </c>
      <c r="F242" s="18"/>
      <c r="G242" s="67">
        <f t="shared" si="30"/>
        <v>0</v>
      </c>
      <c r="H242" s="27">
        <f>H243</f>
        <v>0</v>
      </c>
      <c r="I242" s="27">
        <f>I243</f>
        <v>0</v>
      </c>
      <c r="J242" s="27">
        <f>J243</f>
        <v>0</v>
      </c>
    </row>
    <row r="243" spans="1:10" s="9" customFormat="1" ht="30" hidden="1">
      <c r="A243" s="151" t="s">
        <v>82</v>
      </c>
      <c r="B243" s="18" t="s">
        <v>52</v>
      </c>
      <c r="C243" s="18" t="s">
        <v>24</v>
      </c>
      <c r="D243" s="18" t="s">
        <v>26</v>
      </c>
      <c r="E243" s="18" t="s">
        <v>370</v>
      </c>
      <c r="F243" s="18" t="s">
        <v>81</v>
      </c>
      <c r="G243" s="67">
        <f t="shared" si="30"/>
        <v>0</v>
      </c>
      <c r="H243" s="27"/>
      <c r="I243" s="27"/>
      <c r="J243" s="27"/>
    </row>
    <row r="244" spans="1:10" s="5" customFormat="1" ht="28.5">
      <c r="A244" s="112" t="s">
        <v>306</v>
      </c>
      <c r="B244" s="8" t="s">
        <v>52</v>
      </c>
      <c r="C244" s="8" t="s">
        <v>24</v>
      </c>
      <c r="D244" s="8" t="s">
        <v>26</v>
      </c>
      <c r="E244" s="8" t="s">
        <v>188</v>
      </c>
      <c r="F244" s="8"/>
      <c r="G244" s="67">
        <f t="shared" si="30"/>
        <v>0</v>
      </c>
      <c r="H244" s="26">
        <f>H258+H245+H269+H271+H273+H277+H255+H253+H275</f>
        <v>120904.59999999999</v>
      </c>
      <c r="I244" s="26">
        <f>I258+I245+I269+I271+I273+I277+I255+I253+I275</f>
        <v>110471.4</v>
      </c>
      <c r="J244" s="26">
        <f>J258+J245+J269+J271+J273+J277+J255+J253+J275</f>
        <v>120904.59999999999</v>
      </c>
    </row>
    <row r="245" spans="1:10" s="5" customFormat="1" ht="30">
      <c r="A245" s="51" t="s">
        <v>220</v>
      </c>
      <c r="B245" s="8" t="s">
        <v>52</v>
      </c>
      <c r="C245" s="8" t="s">
        <v>24</v>
      </c>
      <c r="D245" s="8" t="s">
        <v>26</v>
      </c>
      <c r="E245" s="8" t="s">
        <v>189</v>
      </c>
      <c r="F245" s="8"/>
      <c r="G245" s="67">
        <f t="shared" si="30"/>
        <v>0</v>
      </c>
      <c r="H245" s="26">
        <f>H247+H249+H251+H252+H246+H248+H250</f>
        <v>15756.800000000001</v>
      </c>
      <c r="I245" s="26">
        <f>I247+I249+I251+I252+I246+I248+I250</f>
        <v>16106.800000000001</v>
      </c>
      <c r="J245" s="26">
        <f>J247+J249+J251+J252+J246+J248+J250</f>
        <v>15756.800000000001</v>
      </c>
    </row>
    <row r="246" spans="1:10" s="5" customFormat="1" ht="15">
      <c r="A246" s="37" t="s">
        <v>201</v>
      </c>
      <c r="B246" s="8" t="s">
        <v>52</v>
      </c>
      <c r="C246" s="8" t="s">
        <v>24</v>
      </c>
      <c r="D246" s="8" t="s">
        <v>26</v>
      </c>
      <c r="E246" s="8" t="s">
        <v>189</v>
      </c>
      <c r="F246" s="8" t="s">
        <v>88</v>
      </c>
      <c r="G246" s="67">
        <f t="shared" si="30"/>
        <v>0</v>
      </c>
      <c r="H246" s="26">
        <v>497</v>
      </c>
      <c r="I246" s="26">
        <v>497</v>
      </c>
      <c r="J246" s="26">
        <v>497</v>
      </c>
    </row>
    <row r="247" spans="1:10" s="5" customFormat="1" ht="30" hidden="1">
      <c r="A247" s="51" t="s">
        <v>99</v>
      </c>
      <c r="B247" s="8" t="s">
        <v>52</v>
      </c>
      <c r="C247" s="8" t="s">
        <v>24</v>
      </c>
      <c r="D247" s="8" t="s">
        <v>26</v>
      </c>
      <c r="E247" s="8" t="s">
        <v>189</v>
      </c>
      <c r="F247" s="8" t="s">
        <v>98</v>
      </c>
      <c r="G247" s="67">
        <f t="shared" si="30"/>
        <v>0</v>
      </c>
      <c r="H247" s="26"/>
      <c r="I247" s="26"/>
      <c r="J247" s="26"/>
    </row>
    <row r="248" spans="1:10" s="5" customFormat="1" ht="45" customHeight="1">
      <c r="A248" s="37" t="s">
        <v>380</v>
      </c>
      <c r="B248" s="8" t="s">
        <v>52</v>
      </c>
      <c r="C248" s="8" t="s">
        <v>24</v>
      </c>
      <c r="D248" s="8" t="s">
        <v>26</v>
      </c>
      <c r="E248" s="8" t="s">
        <v>189</v>
      </c>
      <c r="F248" s="8" t="s">
        <v>128</v>
      </c>
      <c r="G248" s="67">
        <f t="shared" si="30"/>
        <v>0</v>
      </c>
      <c r="H248" s="26">
        <v>150.1</v>
      </c>
      <c r="I248" s="26">
        <v>150.1</v>
      </c>
      <c r="J248" s="26">
        <v>150.1</v>
      </c>
    </row>
    <row r="249" spans="1:10" s="5" customFormat="1" ht="30">
      <c r="A249" s="51" t="s">
        <v>82</v>
      </c>
      <c r="B249" s="8" t="s">
        <v>52</v>
      </c>
      <c r="C249" s="8" t="s">
        <v>24</v>
      </c>
      <c r="D249" s="8" t="s">
        <v>26</v>
      </c>
      <c r="E249" s="8" t="s">
        <v>189</v>
      </c>
      <c r="F249" s="8" t="s">
        <v>81</v>
      </c>
      <c r="G249" s="67">
        <f t="shared" si="30"/>
        <v>0</v>
      </c>
      <c r="H249" s="116">
        <v>7250</v>
      </c>
      <c r="I249" s="26">
        <v>7250</v>
      </c>
      <c r="J249" s="116">
        <v>7250</v>
      </c>
    </row>
    <row r="250" spans="1:10" s="5" customFormat="1" ht="16.5" customHeight="1">
      <c r="A250" s="49" t="s">
        <v>405</v>
      </c>
      <c r="B250" s="8" t="s">
        <v>52</v>
      </c>
      <c r="C250" s="8" t="s">
        <v>24</v>
      </c>
      <c r="D250" s="8" t="s">
        <v>26</v>
      </c>
      <c r="E250" s="8" t="s">
        <v>189</v>
      </c>
      <c r="F250" s="62" t="s">
        <v>404</v>
      </c>
      <c r="G250" s="67">
        <f t="shared" si="30"/>
        <v>0</v>
      </c>
      <c r="H250" s="116">
        <v>6850</v>
      </c>
      <c r="I250" s="116">
        <f>8250-1050</f>
        <v>7200</v>
      </c>
      <c r="J250" s="116">
        <v>6850</v>
      </c>
    </row>
    <row r="251" spans="1:10" s="5" customFormat="1" ht="15" customHeight="1">
      <c r="A251" s="51" t="s">
        <v>103</v>
      </c>
      <c r="B251" s="8" t="s">
        <v>52</v>
      </c>
      <c r="C251" s="8" t="s">
        <v>24</v>
      </c>
      <c r="D251" s="8" t="s">
        <v>26</v>
      </c>
      <c r="E251" s="8" t="s">
        <v>189</v>
      </c>
      <c r="F251" s="8" t="s">
        <v>101</v>
      </c>
      <c r="G251" s="67">
        <f t="shared" si="30"/>
        <v>0</v>
      </c>
      <c r="H251" s="116">
        <v>1009.7</v>
      </c>
      <c r="I251" s="116">
        <v>1009.7</v>
      </c>
      <c r="J251" s="116">
        <v>1009.7</v>
      </c>
    </row>
    <row r="252" spans="1:10" s="5" customFormat="1" ht="16.5" customHeight="1">
      <c r="A252" s="49" t="s">
        <v>104</v>
      </c>
      <c r="B252" s="8" t="s">
        <v>52</v>
      </c>
      <c r="C252" s="8" t="s">
        <v>24</v>
      </c>
      <c r="D252" s="8" t="s">
        <v>26</v>
      </c>
      <c r="E252" s="8" t="s">
        <v>189</v>
      </c>
      <c r="F252" s="62" t="s">
        <v>102</v>
      </c>
      <c r="G252" s="67">
        <f t="shared" si="30"/>
        <v>0</v>
      </c>
      <c r="H252" s="116"/>
      <c r="I252" s="116"/>
      <c r="J252" s="116"/>
    </row>
    <row r="253" spans="1:10" s="5" customFormat="1" ht="30" hidden="1">
      <c r="A253" s="49" t="s">
        <v>398</v>
      </c>
      <c r="B253" s="8" t="s">
        <v>52</v>
      </c>
      <c r="C253" s="8" t="s">
        <v>24</v>
      </c>
      <c r="D253" s="8" t="s">
        <v>26</v>
      </c>
      <c r="E253" s="8" t="s">
        <v>399</v>
      </c>
      <c r="F253" s="62"/>
      <c r="G253" s="67">
        <f t="shared" si="30"/>
        <v>0</v>
      </c>
      <c r="H253" s="116">
        <f>H254</f>
        <v>0</v>
      </c>
      <c r="I253" s="116">
        <f>I254</f>
        <v>0</v>
      </c>
      <c r="J253" s="116">
        <f>J254</f>
        <v>0</v>
      </c>
    </row>
    <row r="254" spans="1:10" s="5" customFormat="1" ht="30" hidden="1">
      <c r="A254" s="51" t="s">
        <v>82</v>
      </c>
      <c r="B254" s="8" t="s">
        <v>52</v>
      </c>
      <c r="C254" s="8" t="s">
        <v>24</v>
      </c>
      <c r="D254" s="8" t="s">
        <v>26</v>
      </c>
      <c r="E254" s="8" t="s">
        <v>399</v>
      </c>
      <c r="F254" s="62" t="s">
        <v>81</v>
      </c>
      <c r="G254" s="67">
        <f t="shared" si="30"/>
        <v>0</v>
      </c>
      <c r="H254" s="116"/>
      <c r="I254" s="116"/>
      <c r="J254" s="116"/>
    </row>
    <row r="255" spans="1:10" s="5" customFormat="1" ht="45">
      <c r="A255" s="45" t="s">
        <v>395</v>
      </c>
      <c r="B255" s="8" t="s">
        <v>52</v>
      </c>
      <c r="C255" s="8" t="s">
        <v>24</v>
      </c>
      <c r="D255" s="8" t="s">
        <v>26</v>
      </c>
      <c r="E255" s="8" t="s">
        <v>396</v>
      </c>
      <c r="F255" s="62"/>
      <c r="G255" s="67">
        <f t="shared" si="30"/>
        <v>0</v>
      </c>
      <c r="H255" s="116">
        <f>H256+H257</f>
        <v>7733.9</v>
      </c>
      <c r="I255" s="116">
        <f>I256+I257</f>
        <v>7733.9</v>
      </c>
      <c r="J255" s="116">
        <f>J256+J257</f>
        <v>7733.9</v>
      </c>
    </row>
    <row r="256" spans="1:10" s="5" customFormat="1" ht="16.5" customHeight="1">
      <c r="A256" s="45" t="s">
        <v>201</v>
      </c>
      <c r="B256" s="8" t="s">
        <v>52</v>
      </c>
      <c r="C256" s="8" t="s">
        <v>24</v>
      </c>
      <c r="D256" s="8" t="s">
        <v>26</v>
      </c>
      <c r="E256" s="8" t="s">
        <v>396</v>
      </c>
      <c r="F256" s="62" t="s">
        <v>88</v>
      </c>
      <c r="G256" s="67">
        <f t="shared" si="30"/>
        <v>0</v>
      </c>
      <c r="H256" s="116">
        <v>5940</v>
      </c>
      <c r="I256" s="116">
        <v>5940</v>
      </c>
      <c r="J256" s="116">
        <v>5940</v>
      </c>
    </row>
    <row r="257" spans="1:10" s="5" customFormat="1" ht="45">
      <c r="A257" s="45" t="s">
        <v>397</v>
      </c>
      <c r="B257" s="8" t="s">
        <v>52</v>
      </c>
      <c r="C257" s="8" t="s">
        <v>24</v>
      </c>
      <c r="D257" s="8" t="s">
        <v>26</v>
      </c>
      <c r="E257" s="8" t="s">
        <v>396</v>
      </c>
      <c r="F257" s="62" t="s">
        <v>128</v>
      </c>
      <c r="G257" s="67">
        <f t="shared" si="30"/>
        <v>0</v>
      </c>
      <c r="H257" s="116">
        <v>1793.9</v>
      </c>
      <c r="I257" s="116">
        <v>1793.9</v>
      </c>
      <c r="J257" s="116">
        <v>1793.9</v>
      </c>
    </row>
    <row r="258" spans="1:10" s="5" customFormat="1" ht="60.75" customHeight="1">
      <c r="A258" s="142" t="s">
        <v>316</v>
      </c>
      <c r="B258" s="18" t="s">
        <v>52</v>
      </c>
      <c r="C258" s="18" t="s">
        <v>24</v>
      </c>
      <c r="D258" s="18" t="s">
        <v>26</v>
      </c>
      <c r="E258" s="18" t="s">
        <v>190</v>
      </c>
      <c r="F258" s="18"/>
      <c r="G258" s="67">
        <f aca="true" t="shared" si="32" ref="G258:G278">H258-J258</f>
        <v>0</v>
      </c>
      <c r="H258" s="116">
        <f>H259+H263+H267</f>
        <v>85013.9</v>
      </c>
      <c r="I258" s="116">
        <f>I259+I263+I267</f>
        <v>79630.7</v>
      </c>
      <c r="J258" s="116">
        <f>J259+J263+J267</f>
        <v>85013.9</v>
      </c>
    </row>
    <row r="259" spans="1:10" s="5" customFormat="1" ht="45">
      <c r="A259" s="45" t="s">
        <v>279</v>
      </c>
      <c r="B259" s="18" t="s">
        <v>52</v>
      </c>
      <c r="C259" s="18" t="s">
        <v>24</v>
      </c>
      <c r="D259" s="18" t="s">
        <v>26</v>
      </c>
      <c r="E259" s="18" t="s">
        <v>241</v>
      </c>
      <c r="F259" s="18"/>
      <c r="G259" s="67">
        <f t="shared" si="32"/>
        <v>0</v>
      </c>
      <c r="H259" s="116">
        <f>H260+H262+H261</f>
        <v>64785</v>
      </c>
      <c r="I259" s="116">
        <f>I260+I262+I261</f>
        <v>60578.399999999994</v>
      </c>
      <c r="J259" s="116">
        <f>J260+J262+J261</f>
        <v>64785</v>
      </c>
    </row>
    <row r="260" spans="1:10" s="5" customFormat="1" ht="15">
      <c r="A260" s="33" t="s">
        <v>201</v>
      </c>
      <c r="B260" s="18" t="s">
        <v>52</v>
      </c>
      <c r="C260" s="18" t="s">
        <v>24</v>
      </c>
      <c r="D260" s="18" t="s">
        <v>26</v>
      </c>
      <c r="E260" s="18" t="s">
        <v>241</v>
      </c>
      <c r="F260" s="18" t="s">
        <v>88</v>
      </c>
      <c r="G260" s="67">
        <f t="shared" si="32"/>
        <v>0</v>
      </c>
      <c r="H260" s="116">
        <v>49758</v>
      </c>
      <c r="I260" s="116">
        <v>46527.2</v>
      </c>
      <c r="J260" s="116">
        <v>49758</v>
      </c>
    </row>
    <row r="261" spans="1:10" s="5" customFormat="1" ht="30" hidden="1">
      <c r="A261" s="33" t="s">
        <v>99</v>
      </c>
      <c r="B261" s="18" t="s">
        <v>52</v>
      </c>
      <c r="C261" s="18" t="s">
        <v>24</v>
      </c>
      <c r="D261" s="18" t="s">
        <v>26</v>
      </c>
      <c r="E261" s="18" t="s">
        <v>241</v>
      </c>
      <c r="F261" s="18" t="s">
        <v>98</v>
      </c>
      <c r="G261" s="67">
        <f t="shared" si="32"/>
        <v>0</v>
      </c>
      <c r="H261" s="116"/>
      <c r="I261" s="116"/>
      <c r="J261" s="116"/>
    </row>
    <row r="262" spans="1:10" s="5" customFormat="1" ht="45.75" customHeight="1">
      <c r="A262" s="37" t="s">
        <v>203</v>
      </c>
      <c r="B262" s="18" t="s">
        <v>52</v>
      </c>
      <c r="C262" s="18" t="s">
        <v>24</v>
      </c>
      <c r="D262" s="18" t="s">
        <v>26</v>
      </c>
      <c r="E262" s="18" t="s">
        <v>241</v>
      </c>
      <c r="F262" s="18" t="s">
        <v>128</v>
      </c>
      <c r="G262" s="67">
        <f t="shared" si="32"/>
        <v>0</v>
      </c>
      <c r="H262" s="116">
        <v>15027</v>
      </c>
      <c r="I262" s="116">
        <v>14051.2</v>
      </c>
      <c r="J262" s="116">
        <v>15027</v>
      </c>
    </row>
    <row r="263" spans="1:10" s="5" customFormat="1" ht="45.75" customHeight="1">
      <c r="A263" s="65" t="s">
        <v>280</v>
      </c>
      <c r="B263" s="18" t="s">
        <v>52</v>
      </c>
      <c r="C263" s="18" t="s">
        <v>24</v>
      </c>
      <c r="D263" s="18" t="s">
        <v>26</v>
      </c>
      <c r="E263" s="18" t="s">
        <v>242</v>
      </c>
      <c r="F263" s="18"/>
      <c r="G263" s="67">
        <f t="shared" si="32"/>
        <v>0</v>
      </c>
      <c r="H263" s="116">
        <f>H264+H265+H266</f>
        <v>18120.7</v>
      </c>
      <c r="I263" s="116">
        <f>I264+I265+I266</f>
        <v>16944.1</v>
      </c>
      <c r="J263" s="116">
        <f>J264+J265+J266</f>
        <v>18120.7</v>
      </c>
    </row>
    <row r="264" spans="1:10" s="5" customFormat="1" ht="15">
      <c r="A264" s="33" t="s">
        <v>201</v>
      </c>
      <c r="B264" s="18" t="s">
        <v>52</v>
      </c>
      <c r="C264" s="18" t="s">
        <v>24</v>
      </c>
      <c r="D264" s="18" t="s">
        <v>26</v>
      </c>
      <c r="E264" s="18" t="s">
        <v>242</v>
      </c>
      <c r="F264" s="18" t="s">
        <v>88</v>
      </c>
      <c r="G264" s="67">
        <f t="shared" si="32"/>
        <v>0</v>
      </c>
      <c r="H264" s="116">
        <v>13917.6</v>
      </c>
      <c r="I264" s="116">
        <v>13013.9</v>
      </c>
      <c r="J264" s="116">
        <v>13917.6</v>
      </c>
    </row>
    <row r="265" spans="1:10" s="5" customFormat="1" ht="30" hidden="1">
      <c r="A265" s="33" t="s">
        <v>99</v>
      </c>
      <c r="B265" s="18" t="s">
        <v>52</v>
      </c>
      <c r="C265" s="18" t="s">
        <v>24</v>
      </c>
      <c r="D265" s="18" t="s">
        <v>26</v>
      </c>
      <c r="E265" s="18" t="s">
        <v>242</v>
      </c>
      <c r="F265" s="18" t="s">
        <v>98</v>
      </c>
      <c r="G265" s="67">
        <f t="shared" si="32"/>
        <v>0</v>
      </c>
      <c r="H265" s="116"/>
      <c r="I265" s="116"/>
      <c r="J265" s="116"/>
    </row>
    <row r="266" spans="1:10" s="5" customFormat="1" ht="45.75" customHeight="1">
      <c r="A266" s="37" t="s">
        <v>203</v>
      </c>
      <c r="B266" s="18" t="s">
        <v>52</v>
      </c>
      <c r="C266" s="18" t="s">
        <v>24</v>
      </c>
      <c r="D266" s="18" t="s">
        <v>26</v>
      </c>
      <c r="E266" s="18" t="s">
        <v>242</v>
      </c>
      <c r="F266" s="18" t="s">
        <v>128</v>
      </c>
      <c r="G266" s="67">
        <f t="shared" si="32"/>
        <v>0</v>
      </c>
      <c r="H266" s="116">
        <v>4203.1</v>
      </c>
      <c r="I266" s="116">
        <v>3930.2</v>
      </c>
      <c r="J266" s="116">
        <v>4203.1</v>
      </c>
    </row>
    <row r="267" spans="1:10" s="5" customFormat="1" ht="45.75" customHeight="1">
      <c r="A267" s="65" t="s">
        <v>281</v>
      </c>
      <c r="B267" s="18" t="s">
        <v>52</v>
      </c>
      <c r="C267" s="18" t="s">
        <v>24</v>
      </c>
      <c r="D267" s="18" t="s">
        <v>26</v>
      </c>
      <c r="E267" s="18" t="s">
        <v>243</v>
      </c>
      <c r="F267" s="18"/>
      <c r="G267" s="67">
        <f t="shared" si="32"/>
        <v>0</v>
      </c>
      <c r="H267" s="116">
        <f>H268</f>
        <v>2108.2</v>
      </c>
      <c r="I267" s="116">
        <f>I268</f>
        <v>2108.2</v>
      </c>
      <c r="J267" s="116">
        <f>J268</f>
        <v>2108.2</v>
      </c>
    </row>
    <row r="268" spans="1:10" s="5" customFormat="1" ht="30">
      <c r="A268" s="51" t="s">
        <v>82</v>
      </c>
      <c r="B268" s="18" t="s">
        <v>52</v>
      </c>
      <c r="C268" s="18" t="s">
        <v>24</v>
      </c>
      <c r="D268" s="18" t="s">
        <v>26</v>
      </c>
      <c r="E268" s="18" t="s">
        <v>243</v>
      </c>
      <c r="F268" s="18" t="s">
        <v>81</v>
      </c>
      <c r="G268" s="67">
        <f t="shared" si="32"/>
        <v>0</v>
      </c>
      <c r="H268" s="116">
        <v>2108.2</v>
      </c>
      <c r="I268" s="116">
        <v>2108.2</v>
      </c>
      <c r="J268" s="116">
        <v>2108.2</v>
      </c>
    </row>
    <row r="269" spans="1:10" s="5" customFormat="1" ht="45" hidden="1">
      <c r="A269" s="33" t="s">
        <v>382</v>
      </c>
      <c r="B269" s="18" t="s">
        <v>52</v>
      </c>
      <c r="C269" s="18" t="s">
        <v>24</v>
      </c>
      <c r="D269" s="18" t="s">
        <v>26</v>
      </c>
      <c r="E269" s="18" t="s">
        <v>383</v>
      </c>
      <c r="F269" s="18"/>
      <c r="G269" s="67">
        <f t="shared" si="32"/>
        <v>0</v>
      </c>
      <c r="H269" s="116">
        <f>H270</f>
        <v>0</v>
      </c>
      <c r="I269" s="116">
        <f>I270</f>
        <v>0</v>
      </c>
      <c r="J269" s="116">
        <f>J270</f>
        <v>0</v>
      </c>
    </row>
    <row r="270" spans="1:10" s="5" customFormat="1" ht="30" hidden="1">
      <c r="A270" s="37" t="s">
        <v>82</v>
      </c>
      <c r="B270" s="18" t="s">
        <v>52</v>
      </c>
      <c r="C270" s="18" t="s">
        <v>24</v>
      </c>
      <c r="D270" s="18" t="s">
        <v>26</v>
      </c>
      <c r="E270" s="18" t="s">
        <v>383</v>
      </c>
      <c r="F270" s="18" t="s">
        <v>81</v>
      </c>
      <c r="G270" s="67">
        <f t="shared" si="32"/>
        <v>0</v>
      </c>
      <c r="H270" s="116"/>
      <c r="I270" s="116"/>
      <c r="J270" s="116"/>
    </row>
    <row r="271" spans="1:10" s="5" customFormat="1" ht="45">
      <c r="A271" s="44" t="s">
        <v>384</v>
      </c>
      <c r="B271" s="8" t="s">
        <v>52</v>
      </c>
      <c r="C271" s="8" t="s">
        <v>24</v>
      </c>
      <c r="D271" s="8" t="s">
        <v>26</v>
      </c>
      <c r="E271" s="8" t="s">
        <v>385</v>
      </c>
      <c r="F271" s="8"/>
      <c r="G271" s="67">
        <f t="shared" si="32"/>
        <v>0</v>
      </c>
      <c r="H271" s="116">
        <f>H272</f>
        <v>1000</v>
      </c>
      <c r="I271" s="116">
        <f>I272</f>
        <v>1000</v>
      </c>
      <c r="J271" s="116">
        <f>J272</f>
        <v>1000</v>
      </c>
    </row>
    <row r="272" spans="1:10" s="5" customFormat="1" ht="30">
      <c r="A272" s="44" t="s">
        <v>82</v>
      </c>
      <c r="B272" s="8" t="s">
        <v>52</v>
      </c>
      <c r="C272" s="8" t="s">
        <v>24</v>
      </c>
      <c r="D272" s="8" t="s">
        <v>26</v>
      </c>
      <c r="E272" s="8" t="s">
        <v>385</v>
      </c>
      <c r="F272" s="8" t="s">
        <v>81</v>
      </c>
      <c r="G272" s="67">
        <f t="shared" si="32"/>
        <v>0</v>
      </c>
      <c r="H272" s="116">
        <v>1000</v>
      </c>
      <c r="I272" s="116">
        <v>1000</v>
      </c>
      <c r="J272" s="116">
        <v>1000</v>
      </c>
    </row>
    <row r="273" spans="1:10" s="5" customFormat="1" ht="45">
      <c r="A273" s="44" t="s">
        <v>386</v>
      </c>
      <c r="B273" s="8" t="s">
        <v>52</v>
      </c>
      <c r="C273" s="8" t="s">
        <v>24</v>
      </c>
      <c r="D273" s="8" t="s">
        <v>26</v>
      </c>
      <c r="E273" s="8" t="s">
        <v>387</v>
      </c>
      <c r="F273" s="8"/>
      <c r="G273" s="67">
        <f t="shared" si="32"/>
        <v>0</v>
      </c>
      <c r="H273" s="116">
        <f>H274</f>
        <v>5000</v>
      </c>
      <c r="I273" s="116">
        <f>I274</f>
        <v>5000</v>
      </c>
      <c r="J273" s="116">
        <f>J274</f>
        <v>5000</v>
      </c>
    </row>
    <row r="274" spans="1:10" s="5" customFormat="1" ht="30">
      <c r="A274" s="44" t="s">
        <v>82</v>
      </c>
      <c r="B274" s="8" t="s">
        <v>52</v>
      </c>
      <c r="C274" s="8" t="s">
        <v>24</v>
      </c>
      <c r="D274" s="8" t="s">
        <v>26</v>
      </c>
      <c r="E274" s="8" t="s">
        <v>387</v>
      </c>
      <c r="F274" s="8" t="s">
        <v>81</v>
      </c>
      <c r="G274" s="67">
        <f t="shared" si="32"/>
        <v>0</v>
      </c>
      <c r="H274" s="116">
        <v>5000</v>
      </c>
      <c r="I274" s="116">
        <v>5000</v>
      </c>
      <c r="J274" s="116">
        <v>5000</v>
      </c>
    </row>
    <row r="275" spans="1:10" s="5" customFormat="1" ht="30">
      <c r="A275" s="44" t="s">
        <v>401</v>
      </c>
      <c r="B275" s="8" t="s">
        <v>52</v>
      </c>
      <c r="C275" s="8" t="s">
        <v>24</v>
      </c>
      <c r="D275" s="8" t="s">
        <v>26</v>
      </c>
      <c r="E275" s="8" t="s">
        <v>400</v>
      </c>
      <c r="F275" s="8"/>
      <c r="G275" s="67">
        <f t="shared" si="32"/>
        <v>0</v>
      </c>
      <c r="H275" s="116">
        <f>H276</f>
        <v>5400</v>
      </c>
      <c r="I275" s="116">
        <f>I276</f>
        <v>0</v>
      </c>
      <c r="J275" s="116">
        <f>J276</f>
        <v>5400</v>
      </c>
    </row>
    <row r="276" spans="1:10" s="5" customFormat="1" ht="30">
      <c r="A276" s="44" t="s">
        <v>82</v>
      </c>
      <c r="B276" s="8" t="s">
        <v>52</v>
      </c>
      <c r="C276" s="8" t="s">
        <v>24</v>
      </c>
      <c r="D276" s="8" t="s">
        <v>26</v>
      </c>
      <c r="E276" s="8" t="s">
        <v>400</v>
      </c>
      <c r="F276" s="8" t="s">
        <v>81</v>
      </c>
      <c r="G276" s="67">
        <f t="shared" si="32"/>
        <v>0</v>
      </c>
      <c r="H276" s="116">
        <v>5400</v>
      </c>
      <c r="I276" s="116"/>
      <c r="J276" s="116">
        <v>5400</v>
      </c>
    </row>
    <row r="277" spans="1:10" s="5" customFormat="1" ht="45">
      <c r="A277" s="44" t="s">
        <v>388</v>
      </c>
      <c r="B277" s="8" t="s">
        <v>52</v>
      </c>
      <c r="C277" s="8" t="s">
        <v>24</v>
      </c>
      <c r="D277" s="8" t="s">
        <v>26</v>
      </c>
      <c r="E277" s="8" t="s">
        <v>389</v>
      </c>
      <c r="F277" s="8"/>
      <c r="G277" s="67">
        <f t="shared" si="32"/>
        <v>0</v>
      </c>
      <c r="H277" s="116">
        <f>H278</f>
        <v>1000</v>
      </c>
      <c r="I277" s="116">
        <f>I278</f>
        <v>1000</v>
      </c>
      <c r="J277" s="116">
        <f>J278</f>
        <v>1000</v>
      </c>
    </row>
    <row r="278" spans="1:10" s="5" customFormat="1" ht="30">
      <c r="A278" s="44" t="s">
        <v>82</v>
      </c>
      <c r="B278" s="8" t="s">
        <v>52</v>
      </c>
      <c r="C278" s="8" t="s">
        <v>24</v>
      </c>
      <c r="D278" s="8" t="s">
        <v>26</v>
      </c>
      <c r="E278" s="8" t="s">
        <v>389</v>
      </c>
      <c r="F278" s="8" t="s">
        <v>81</v>
      </c>
      <c r="G278" s="67">
        <f t="shared" si="32"/>
        <v>0</v>
      </c>
      <c r="H278" s="116">
        <v>1000</v>
      </c>
      <c r="I278" s="116">
        <v>1000</v>
      </c>
      <c r="J278" s="116">
        <v>1000</v>
      </c>
    </row>
    <row r="279" spans="1:10" s="5" customFormat="1" ht="16.5" customHeight="1">
      <c r="A279" s="33" t="s">
        <v>87</v>
      </c>
      <c r="B279" s="8" t="s">
        <v>52</v>
      </c>
      <c r="C279" s="8" t="s">
        <v>24</v>
      </c>
      <c r="D279" s="8" t="s">
        <v>26</v>
      </c>
      <c r="E279" s="8" t="s">
        <v>135</v>
      </c>
      <c r="F279" s="62"/>
      <c r="G279" s="67">
        <f aca="true" t="shared" si="33" ref="G279:G313">H279-J279</f>
        <v>0</v>
      </c>
      <c r="H279" s="26">
        <f>H284+H280+H282</f>
        <v>3862.5</v>
      </c>
      <c r="I279" s="26">
        <f>I284+I280+I282</f>
        <v>3861</v>
      </c>
      <c r="J279" s="26">
        <f>J284+J280+J282</f>
        <v>3862.5</v>
      </c>
    </row>
    <row r="280" spans="1:10" s="5" customFormat="1" ht="45">
      <c r="A280" s="45" t="s">
        <v>282</v>
      </c>
      <c r="B280" s="18" t="s">
        <v>52</v>
      </c>
      <c r="C280" s="18" t="s">
        <v>24</v>
      </c>
      <c r="D280" s="18" t="s">
        <v>26</v>
      </c>
      <c r="E280" s="18" t="s">
        <v>193</v>
      </c>
      <c r="F280" s="62"/>
      <c r="G280" s="67">
        <f t="shared" si="33"/>
        <v>0</v>
      </c>
      <c r="H280" s="26">
        <f>H281</f>
        <v>3821</v>
      </c>
      <c r="I280" s="26">
        <f>I281</f>
        <v>3821</v>
      </c>
      <c r="J280" s="26">
        <f>J281</f>
        <v>3821</v>
      </c>
    </row>
    <row r="281" spans="1:10" s="9" customFormat="1" ht="30">
      <c r="A281" s="44" t="s">
        <v>82</v>
      </c>
      <c r="B281" s="18" t="s">
        <v>52</v>
      </c>
      <c r="C281" s="18" t="s">
        <v>24</v>
      </c>
      <c r="D281" s="18" t="s">
        <v>26</v>
      </c>
      <c r="E281" s="18" t="s">
        <v>193</v>
      </c>
      <c r="F281" s="18" t="s">
        <v>81</v>
      </c>
      <c r="G281" s="67">
        <f t="shared" si="33"/>
        <v>0</v>
      </c>
      <c r="H281" s="27">
        <v>3821</v>
      </c>
      <c r="I281" s="27">
        <v>3821</v>
      </c>
      <c r="J281" s="27">
        <v>3821</v>
      </c>
    </row>
    <row r="282" spans="1:10" s="9" customFormat="1" ht="81.75" customHeight="1" hidden="1">
      <c r="A282" s="51" t="s">
        <v>208</v>
      </c>
      <c r="B282" s="18" t="s">
        <v>52</v>
      </c>
      <c r="C282" s="18" t="s">
        <v>24</v>
      </c>
      <c r="D282" s="18" t="s">
        <v>26</v>
      </c>
      <c r="E282" s="18" t="s">
        <v>165</v>
      </c>
      <c r="F282" s="18"/>
      <c r="G282" s="67"/>
      <c r="H282" s="27">
        <f>H283</f>
        <v>0</v>
      </c>
      <c r="I282" s="27">
        <f>I283</f>
        <v>0</v>
      </c>
      <c r="J282" s="27">
        <f>J283</f>
        <v>0</v>
      </c>
    </row>
    <row r="283" spans="1:10" s="9" customFormat="1" ht="15" hidden="1">
      <c r="A283" s="51" t="s">
        <v>15</v>
      </c>
      <c r="B283" s="18" t="s">
        <v>52</v>
      </c>
      <c r="C283" s="18" t="s">
        <v>24</v>
      </c>
      <c r="D283" s="18" t="s">
        <v>26</v>
      </c>
      <c r="E283" s="18" t="s">
        <v>165</v>
      </c>
      <c r="F283" s="18" t="s">
        <v>91</v>
      </c>
      <c r="G283" s="67"/>
      <c r="H283" s="27"/>
      <c r="I283" s="27"/>
      <c r="J283" s="27"/>
    </row>
    <row r="284" spans="1:11" s="5" customFormat="1" ht="61.5" customHeight="1">
      <c r="A284" s="45" t="s">
        <v>284</v>
      </c>
      <c r="B284" s="8" t="s">
        <v>52</v>
      </c>
      <c r="C284" s="8" t="s">
        <v>24</v>
      </c>
      <c r="D284" s="8" t="s">
        <v>26</v>
      </c>
      <c r="E284" s="8" t="s">
        <v>209</v>
      </c>
      <c r="F284" s="8"/>
      <c r="G284" s="67">
        <f t="shared" si="33"/>
        <v>0</v>
      </c>
      <c r="H284" s="26">
        <f>H285+H286</f>
        <v>41.5</v>
      </c>
      <c r="I284" s="26">
        <f>I285+I286</f>
        <v>40</v>
      </c>
      <c r="J284" s="26">
        <f>J285+J286</f>
        <v>41.5</v>
      </c>
      <c r="K284" s="28"/>
    </row>
    <row r="285" spans="1:10" s="5" customFormat="1" ht="15">
      <c r="A285" s="33" t="s">
        <v>201</v>
      </c>
      <c r="B285" s="8" t="s">
        <v>52</v>
      </c>
      <c r="C285" s="8" t="s">
        <v>24</v>
      </c>
      <c r="D285" s="8" t="s">
        <v>26</v>
      </c>
      <c r="E285" s="8" t="s">
        <v>209</v>
      </c>
      <c r="F285" s="8" t="s">
        <v>88</v>
      </c>
      <c r="G285" s="67">
        <f t="shared" si="33"/>
        <v>0</v>
      </c>
      <c r="H285" s="26">
        <v>29</v>
      </c>
      <c r="I285" s="26">
        <v>28</v>
      </c>
      <c r="J285" s="26">
        <v>29</v>
      </c>
    </row>
    <row r="286" spans="1:10" s="5" customFormat="1" ht="48" customHeight="1">
      <c r="A286" s="37" t="s">
        <v>202</v>
      </c>
      <c r="B286" s="8" t="s">
        <v>52</v>
      </c>
      <c r="C286" s="8" t="s">
        <v>24</v>
      </c>
      <c r="D286" s="8" t="s">
        <v>26</v>
      </c>
      <c r="E286" s="8" t="s">
        <v>209</v>
      </c>
      <c r="F286" s="8" t="s">
        <v>128</v>
      </c>
      <c r="G286" s="67">
        <f t="shared" si="33"/>
        <v>0</v>
      </c>
      <c r="H286" s="26">
        <v>12.5</v>
      </c>
      <c r="I286" s="90">
        <v>12</v>
      </c>
      <c r="J286" s="26">
        <v>12.5</v>
      </c>
    </row>
    <row r="287" spans="1:11" s="9" customFormat="1" ht="14.25">
      <c r="A287" s="50" t="s">
        <v>219</v>
      </c>
      <c r="B287" s="7" t="s">
        <v>52</v>
      </c>
      <c r="C287" s="7" t="s">
        <v>24</v>
      </c>
      <c r="D287" s="7" t="s">
        <v>22</v>
      </c>
      <c r="E287" s="7"/>
      <c r="F287" s="7"/>
      <c r="G287" s="67">
        <f t="shared" si="33"/>
        <v>0</v>
      </c>
      <c r="H287" s="25">
        <f>H299+H302+H307+H314+H288</f>
        <v>10034.300000000001</v>
      </c>
      <c r="I287" s="25">
        <f>I299+I302+I307+I314+I288</f>
        <v>10184.300000000001</v>
      </c>
      <c r="J287" s="25">
        <f>J299+J302+J307+J314+J288</f>
        <v>10034.300000000001</v>
      </c>
      <c r="K287" s="29"/>
    </row>
    <row r="288" spans="1:10" s="9" customFormat="1" ht="42.75" hidden="1">
      <c r="A288" s="108" t="s">
        <v>362</v>
      </c>
      <c r="B288" s="7" t="s">
        <v>52</v>
      </c>
      <c r="C288" s="7" t="s">
        <v>24</v>
      </c>
      <c r="D288" s="7" t="s">
        <v>22</v>
      </c>
      <c r="E288" s="7" t="s">
        <v>363</v>
      </c>
      <c r="F288" s="7"/>
      <c r="G288" s="67">
        <f t="shared" si="33"/>
        <v>0</v>
      </c>
      <c r="H288" s="27">
        <f>H289+H291+H293+H295+H297</f>
        <v>0</v>
      </c>
      <c r="I288" s="27">
        <f>I289+I291+I293+I295+I297</f>
        <v>0</v>
      </c>
      <c r="J288" s="27">
        <f>J289+J291+J293+J295+J297</f>
        <v>0</v>
      </c>
    </row>
    <row r="289" spans="1:10" s="9" customFormat="1" ht="30" hidden="1">
      <c r="A289" s="151" t="s">
        <v>364</v>
      </c>
      <c r="B289" s="18" t="s">
        <v>52</v>
      </c>
      <c r="C289" s="18" t="s">
        <v>24</v>
      </c>
      <c r="D289" s="18" t="s">
        <v>22</v>
      </c>
      <c r="E289" s="18" t="s">
        <v>365</v>
      </c>
      <c r="F289" s="18"/>
      <c r="G289" s="67">
        <f t="shared" si="33"/>
        <v>0</v>
      </c>
      <c r="H289" s="27">
        <f>H290</f>
        <v>0</v>
      </c>
      <c r="I289" s="27">
        <f>I290</f>
        <v>0</v>
      </c>
      <c r="J289" s="27">
        <f>J290</f>
        <v>0</v>
      </c>
    </row>
    <row r="290" spans="1:10" s="9" customFormat="1" ht="30" hidden="1">
      <c r="A290" s="151" t="s">
        <v>82</v>
      </c>
      <c r="B290" s="18" t="s">
        <v>52</v>
      </c>
      <c r="C290" s="18" t="s">
        <v>24</v>
      </c>
      <c r="D290" s="18" t="s">
        <v>22</v>
      </c>
      <c r="E290" s="18" t="s">
        <v>365</v>
      </c>
      <c r="F290" s="18" t="s">
        <v>81</v>
      </c>
      <c r="G290" s="67">
        <f t="shared" si="33"/>
        <v>0</v>
      </c>
      <c r="H290" s="27"/>
      <c r="I290" s="27"/>
      <c r="J290" s="27"/>
    </row>
    <row r="291" spans="1:10" s="9" customFormat="1" ht="30" hidden="1">
      <c r="A291" s="151" t="s">
        <v>371</v>
      </c>
      <c r="B291" s="18" t="s">
        <v>52</v>
      </c>
      <c r="C291" s="18" t="s">
        <v>24</v>
      </c>
      <c r="D291" s="18" t="s">
        <v>22</v>
      </c>
      <c r="E291" s="18" t="s">
        <v>366</v>
      </c>
      <c r="F291" s="18"/>
      <c r="G291" s="67">
        <f t="shared" si="33"/>
        <v>0</v>
      </c>
      <c r="H291" s="27">
        <f>H292</f>
        <v>0</v>
      </c>
      <c r="I291" s="27">
        <f>I292</f>
        <v>0</v>
      </c>
      <c r="J291" s="27">
        <f>J292</f>
        <v>0</v>
      </c>
    </row>
    <row r="292" spans="1:10" s="9" customFormat="1" ht="30" hidden="1">
      <c r="A292" s="151" t="s">
        <v>82</v>
      </c>
      <c r="B292" s="18" t="s">
        <v>52</v>
      </c>
      <c r="C292" s="18" t="s">
        <v>24</v>
      </c>
      <c r="D292" s="18" t="s">
        <v>22</v>
      </c>
      <c r="E292" s="18" t="s">
        <v>366</v>
      </c>
      <c r="F292" s="18" t="s">
        <v>81</v>
      </c>
      <c r="G292" s="67">
        <f t="shared" si="33"/>
        <v>0</v>
      </c>
      <c r="H292" s="27"/>
      <c r="I292" s="27"/>
      <c r="J292" s="27"/>
    </row>
    <row r="293" spans="1:10" s="9" customFormat="1" ht="30" hidden="1">
      <c r="A293" s="151" t="s">
        <v>373</v>
      </c>
      <c r="B293" s="18" t="s">
        <v>52</v>
      </c>
      <c r="C293" s="18" t="s">
        <v>24</v>
      </c>
      <c r="D293" s="18" t="s">
        <v>22</v>
      </c>
      <c r="E293" s="18" t="s">
        <v>367</v>
      </c>
      <c r="F293" s="18"/>
      <c r="G293" s="67">
        <f t="shared" si="33"/>
        <v>0</v>
      </c>
      <c r="H293" s="27">
        <f>H294</f>
        <v>0</v>
      </c>
      <c r="I293" s="27">
        <f>I294</f>
        <v>0</v>
      </c>
      <c r="J293" s="27">
        <f>J294</f>
        <v>0</v>
      </c>
    </row>
    <row r="294" spans="1:10" s="9" customFormat="1" ht="30" hidden="1">
      <c r="A294" s="151" t="s">
        <v>82</v>
      </c>
      <c r="B294" s="18" t="s">
        <v>52</v>
      </c>
      <c r="C294" s="18" t="s">
        <v>24</v>
      </c>
      <c r="D294" s="18" t="s">
        <v>22</v>
      </c>
      <c r="E294" s="18" t="s">
        <v>367</v>
      </c>
      <c r="F294" s="18" t="s">
        <v>81</v>
      </c>
      <c r="G294" s="67">
        <f t="shared" si="33"/>
        <v>0</v>
      </c>
      <c r="H294" s="27"/>
      <c r="I294" s="27"/>
      <c r="J294" s="27"/>
    </row>
    <row r="295" spans="1:10" s="9" customFormat="1" ht="30" hidden="1">
      <c r="A295" s="151" t="s">
        <v>374</v>
      </c>
      <c r="B295" s="18" t="s">
        <v>52</v>
      </c>
      <c r="C295" s="18" t="s">
        <v>24</v>
      </c>
      <c r="D295" s="18" t="s">
        <v>22</v>
      </c>
      <c r="E295" s="18" t="s">
        <v>368</v>
      </c>
      <c r="F295" s="18"/>
      <c r="G295" s="67">
        <f t="shared" si="33"/>
        <v>0</v>
      </c>
      <c r="H295" s="27">
        <f>H296</f>
        <v>0</v>
      </c>
      <c r="I295" s="27">
        <f>I296</f>
        <v>0</v>
      </c>
      <c r="J295" s="27">
        <f>J296</f>
        <v>0</v>
      </c>
    </row>
    <row r="296" spans="1:10" s="9" customFormat="1" ht="30" hidden="1">
      <c r="A296" s="151" t="s">
        <v>82</v>
      </c>
      <c r="B296" s="18" t="s">
        <v>52</v>
      </c>
      <c r="C296" s="18" t="s">
        <v>24</v>
      </c>
      <c r="D296" s="18" t="s">
        <v>22</v>
      </c>
      <c r="E296" s="18" t="s">
        <v>368</v>
      </c>
      <c r="F296" s="18" t="s">
        <v>81</v>
      </c>
      <c r="G296" s="67">
        <f t="shared" si="33"/>
        <v>0</v>
      </c>
      <c r="H296" s="27"/>
      <c r="I296" s="27"/>
      <c r="J296" s="27"/>
    </row>
    <row r="297" spans="1:10" s="9" customFormat="1" ht="20.25" customHeight="1" hidden="1">
      <c r="A297" s="151" t="s">
        <v>375</v>
      </c>
      <c r="B297" s="18" t="s">
        <v>52</v>
      </c>
      <c r="C297" s="18" t="s">
        <v>24</v>
      </c>
      <c r="D297" s="18" t="s">
        <v>22</v>
      </c>
      <c r="E297" s="18" t="s">
        <v>369</v>
      </c>
      <c r="F297" s="18"/>
      <c r="G297" s="67">
        <f t="shared" si="33"/>
        <v>0</v>
      </c>
      <c r="H297" s="27">
        <f>H298</f>
        <v>0</v>
      </c>
      <c r="I297" s="27">
        <f>I298</f>
        <v>0</v>
      </c>
      <c r="J297" s="27">
        <f>J298</f>
        <v>0</v>
      </c>
    </row>
    <row r="298" spans="1:10" s="9" customFormat="1" ht="30" hidden="1">
      <c r="A298" s="151" t="s">
        <v>82</v>
      </c>
      <c r="B298" s="18" t="s">
        <v>52</v>
      </c>
      <c r="C298" s="18" t="s">
        <v>24</v>
      </c>
      <c r="D298" s="18" t="s">
        <v>22</v>
      </c>
      <c r="E298" s="18" t="s">
        <v>369</v>
      </c>
      <c r="F298" s="18" t="s">
        <v>81</v>
      </c>
      <c r="G298" s="67">
        <f t="shared" si="33"/>
        <v>0</v>
      </c>
      <c r="H298" s="27"/>
      <c r="I298" s="27"/>
      <c r="J298" s="27"/>
    </row>
    <row r="299" spans="1:10" s="5" customFormat="1" ht="94.5">
      <c r="A299" s="125" t="s">
        <v>301</v>
      </c>
      <c r="B299" s="8" t="s">
        <v>52</v>
      </c>
      <c r="C299" s="8" t="s">
        <v>24</v>
      </c>
      <c r="D299" s="8" t="s">
        <v>22</v>
      </c>
      <c r="E299" s="8" t="s">
        <v>163</v>
      </c>
      <c r="F299" s="8"/>
      <c r="G299" s="67">
        <f t="shared" si="33"/>
        <v>0</v>
      </c>
      <c r="H299" s="26">
        <f aca="true" t="shared" si="34" ref="H299:J300">H300</f>
        <v>3200</v>
      </c>
      <c r="I299" s="26">
        <f t="shared" si="34"/>
        <v>3300</v>
      </c>
      <c r="J299" s="26">
        <f t="shared" si="34"/>
        <v>3200</v>
      </c>
    </row>
    <row r="300" spans="1:10" s="5" customFormat="1" ht="15">
      <c r="A300" s="49" t="s">
        <v>119</v>
      </c>
      <c r="B300" s="8" t="s">
        <v>52</v>
      </c>
      <c r="C300" s="8" t="s">
        <v>24</v>
      </c>
      <c r="D300" s="8" t="s">
        <v>22</v>
      </c>
      <c r="E300" s="8" t="s">
        <v>164</v>
      </c>
      <c r="F300" s="8"/>
      <c r="G300" s="67">
        <f t="shared" si="33"/>
        <v>0</v>
      </c>
      <c r="H300" s="26">
        <f t="shared" si="34"/>
        <v>3200</v>
      </c>
      <c r="I300" s="26">
        <f t="shared" si="34"/>
        <v>3300</v>
      </c>
      <c r="J300" s="26">
        <f t="shared" si="34"/>
        <v>3200</v>
      </c>
    </row>
    <row r="301" spans="1:10" s="5" customFormat="1" ht="58.5" customHeight="1">
      <c r="A301" s="70" t="s">
        <v>89</v>
      </c>
      <c r="B301" s="8" t="s">
        <v>52</v>
      </c>
      <c r="C301" s="8" t="s">
        <v>24</v>
      </c>
      <c r="D301" s="8" t="s">
        <v>22</v>
      </c>
      <c r="E301" s="8" t="s">
        <v>164</v>
      </c>
      <c r="F301" s="8" t="s">
        <v>65</v>
      </c>
      <c r="G301" s="67">
        <f t="shared" si="33"/>
        <v>0</v>
      </c>
      <c r="H301" s="26">
        <v>3200</v>
      </c>
      <c r="I301" s="26">
        <v>3300</v>
      </c>
      <c r="J301" s="27">
        <v>3200</v>
      </c>
    </row>
    <row r="302" spans="1:10" s="16" customFormat="1" ht="44.25" customHeight="1" hidden="1">
      <c r="A302" s="130" t="s">
        <v>305</v>
      </c>
      <c r="B302" s="8" t="s">
        <v>52</v>
      </c>
      <c r="C302" s="8" t="s">
        <v>24</v>
      </c>
      <c r="D302" s="8" t="s">
        <v>22</v>
      </c>
      <c r="E302" s="8" t="s">
        <v>185</v>
      </c>
      <c r="F302" s="20"/>
      <c r="G302" s="67">
        <f t="shared" si="33"/>
        <v>0</v>
      </c>
      <c r="H302" s="27">
        <f>H303</f>
        <v>0</v>
      </c>
      <c r="I302" s="27">
        <f>I303</f>
        <v>0</v>
      </c>
      <c r="J302" s="27">
        <f>J303</f>
        <v>0</v>
      </c>
    </row>
    <row r="303" spans="1:10" s="16" customFormat="1" ht="30" hidden="1">
      <c r="A303" s="135" t="s">
        <v>283</v>
      </c>
      <c r="B303" s="136" t="s">
        <v>52</v>
      </c>
      <c r="C303" s="136" t="s">
        <v>24</v>
      </c>
      <c r="D303" s="136" t="s">
        <v>22</v>
      </c>
      <c r="E303" s="136" t="s">
        <v>323</v>
      </c>
      <c r="F303" s="62"/>
      <c r="G303" s="67">
        <f t="shared" si="33"/>
        <v>0</v>
      </c>
      <c r="H303" s="27">
        <f>H306+H304+H305</f>
        <v>0</v>
      </c>
      <c r="I303" s="27">
        <f>I306+I304+I305</f>
        <v>0</v>
      </c>
      <c r="J303" s="27">
        <f>J306+J304+J305</f>
        <v>0</v>
      </c>
    </row>
    <row r="304" spans="1:10" s="16" customFormat="1" ht="15" hidden="1">
      <c r="A304" s="37" t="s">
        <v>201</v>
      </c>
      <c r="B304" s="136" t="s">
        <v>52</v>
      </c>
      <c r="C304" s="136" t="s">
        <v>24</v>
      </c>
      <c r="D304" s="136" t="s">
        <v>22</v>
      </c>
      <c r="E304" s="136" t="s">
        <v>323</v>
      </c>
      <c r="F304" s="62" t="s">
        <v>88</v>
      </c>
      <c r="G304" s="67">
        <f t="shared" si="33"/>
        <v>0</v>
      </c>
      <c r="H304" s="27"/>
      <c r="I304" s="27"/>
      <c r="J304" s="27"/>
    </row>
    <row r="305" spans="1:10" s="16" customFormat="1" ht="48" customHeight="1" hidden="1">
      <c r="A305" s="37" t="s">
        <v>202</v>
      </c>
      <c r="B305" s="136" t="s">
        <v>52</v>
      </c>
      <c r="C305" s="136" t="s">
        <v>24</v>
      </c>
      <c r="D305" s="136" t="s">
        <v>22</v>
      </c>
      <c r="E305" s="136" t="s">
        <v>323</v>
      </c>
      <c r="F305" s="62" t="s">
        <v>128</v>
      </c>
      <c r="G305" s="67">
        <f t="shared" si="33"/>
        <v>0</v>
      </c>
      <c r="H305" s="27"/>
      <c r="I305" s="27"/>
      <c r="J305" s="27"/>
    </row>
    <row r="306" spans="1:10" s="16" customFormat="1" ht="30" hidden="1">
      <c r="A306" s="137" t="s">
        <v>82</v>
      </c>
      <c r="B306" s="136" t="s">
        <v>52</v>
      </c>
      <c r="C306" s="136" t="s">
        <v>24</v>
      </c>
      <c r="D306" s="136" t="s">
        <v>22</v>
      </c>
      <c r="E306" s="136" t="s">
        <v>323</v>
      </c>
      <c r="F306" s="62" t="s">
        <v>81</v>
      </c>
      <c r="G306" s="67">
        <f t="shared" si="33"/>
        <v>0</v>
      </c>
      <c r="H306" s="27"/>
      <c r="I306" s="27"/>
      <c r="J306" s="27"/>
    </row>
    <row r="307" spans="1:10" s="16" customFormat="1" ht="30" customHeight="1">
      <c r="A307" s="130" t="s">
        <v>306</v>
      </c>
      <c r="B307" s="8" t="s">
        <v>52</v>
      </c>
      <c r="C307" s="8" t="s">
        <v>24</v>
      </c>
      <c r="D307" s="8" t="s">
        <v>22</v>
      </c>
      <c r="E307" s="8" t="s">
        <v>188</v>
      </c>
      <c r="F307" s="20"/>
      <c r="G307" s="67">
        <f t="shared" si="33"/>
        <v>0</v>
      </c>
      <c r="H307" s="27">
        <f>H310+H308</f>
        <v>853.8</v>
      </c>
      <c r="I307" s="27">
        <f>I310+I308</f>
        <v>853.8</v>
      </c>
      <c r="J307" s="27">
        <f>J310+J308</f>
        <v>853.8</v>
      </c>
    </row>
    <row r="308" spans="1:10" s="16" customFormat="1" ht="30" customHeight="1">
      <c r="A308" s="112" t="s">
        <v>447</v>
      </c>
      <c r="B308" s="8" t="s">
        <v>52</v>
      </c>
      <c r="C308" s="8" t="s">
        <v>24</v>
      </c>
      <c r="D308" s="8" t="s">
        <v>22</v>
      </c>
      <c r="E308" s="8" t="s">
        <v>458</v>
      </c>
      <c r="F308" s="20"/>
      <c r="G308" s="67"/>
      <c r="H308" s="181">
        <f>H309</f>
        <v>74.3</v>
      </c>
      <c r="I308" s="181">
        <f>I309</f>
        <v>74.3</v>
      </c>
      <c r="J308" s="181">
        <f>J309</f>
        <v>74.3</v>
      </c>
    </row>
    <row r="309" spans="1:10" s="16" customFormat="1" ht="30" customHeight="1">
      <c r="A309" s="137" t="s">
        <v>82</v>
      </c>
      <c r="B309" s="8" t="s">
        <v>52</v>
      </c>
      <c r="C309" s="8" t="s">
        <v>24</v>
      </c>
      <c r="D309" s="8" t="s">
        <v>22</v>
      </c>
      <c r="E309" s="8" t="s">
        <v>189</v>
      </c>
      <c r="F309" s="18" t="s">
        <v>81</v>
      </c>
      <c r="G309" s="67"/>
      <c r="H309" s="27">
        <v>74.3</v>
      </c>
      <c r="I309" s="27">
        <v>74.3</v>
      </c>
      <c r="J309" s="27">
        <v>74.3</v>
      </c>
    </row>
    <row r="310" spans="1:10" s="16" customFormat="1" ht="30">
      <c r="A310" s="135" t="s">
        <v>283</v>
      </c>
      <c r="B310" s="136" t="s">
        <v>52</v>
      </c>
      <c r="C310" s="136" t="s">
        <v>24</v>
      </c>
      <c r="D310" s="136" t="s">
        <v>22</v>
      </c>
      <c r="E310" s="136" t="s">
        <v>313</v>
      </c>
      <c r="F310" s="62"/>
      <c r="G310" s="67">
        <f t="shared" si="33"/>
        <v>0</v>
      </c>
      <c r="H310" s="27">
        <f>H313+H311+H312</f>
        <v>779.5</v>
      </c>
      <c r="I310" s="27">
        <f>I313+I311+I312</f>
        <v>779.5</v>
      </c>
      <c r="J310" s="27">
        <f>J313+J311+J312</f>
        <v>779.5</v>
      </c>
    </row>
    <row r="311" spans="1:10" s="16" customFormat="1" ht="15">
      <c r="A311" s="37" t="s">
        <v>201</v>
      </c>
      <c r="B311" s="136" t="s">
        <v>52</v>
      </c>
      <c r="C311" s="136" t="s">
        <v>24</v>
      </c>
      <c r="D311" s="136" t="s">
        <v>22</v>
      </c>
      <c r="E311" s="136" t="s">
        <v>313</v>
      </c>
      <c r="F311" s="62" t="s">
        <v>88</v>
      </c>
      <c r="G311" s="67">
        <f t="shared" si="33"/>
        <v>0</v>
      </c>
      <c r="H311" s="27">
        <v>598.7</v>
      </c>
      <c r="I311" s="27">
        <v>598.7</v>
      </c>
      <c r="J311" s="27">
        <v>598.7</v>
      </c>
    </row>
    <row r="312" spans="1:10" s="16" customFormat="1" ht="46.5" customHeight="1">
      <c r="A312" s="37" t="s">
        <v>202</v>
      </c>
      <c r="B312" s="136" t="s">
        <v>52</v>
      </c>
      <c r="C312" s="136" t="s">
        <v>24</v>
      </c>
      <c r="D312" s="136" t="s">
        <v>22</v>
      </c>
      <c r="E312" s="136" t="s">
        <v>313</v>
      </c>
      <c r="F312" s="62" t="s">
        <v>128</v>
      </c>
      <c r="G312" s="67">
        <f t="shared" si="33"/>
        <v>0</v>
      </c>
      <c r="H312" s="27">
        <v>180.8</v>
      </c>
      <c r="I312" s="27">
        <v>180.8</v>
      </c>
      <c r="J312" s="27">
        <v>180.8</v>
      </c>
    </row>
    <row r="313" spans="1:10" s="16" customFormat="1" ht="30" hidden="1">
      <c r="A313" s="137" t="s">
        <v>82</v>
      </c>
      <c r="B313" s="136" t="s">
        <v>52</v>
      </c>
      <c r="C313" s="136" t="s">
        <v>24</v>
      </c>
      <c r="D313" s="136" t="s">
        <v>22</v>
      </c>
      <c r="E313" s="136" t="s">
        <v>313</v>
      </c>
      <c r="F313" s="62" t="s">
        <v>81</v>
      </c>
      <c r="G313" s="67">
        <f t="shared" si="33"/>
        <v>0</v>
      </c>
      <c r="H313" s="27"/>
      <c r="I313" s="27"/>
      <c r="J313" s="27"/>
    </row>
    <row r="314" spans="1:10" s="5" customFormat="1" ht="47.25">
      <c r="A314" s="124" t="s">
        <v>308</v>
      </c>
      <c r="B314" s="8" t="s">
        <v>52</v>
      </c>
      <c r="C314" s="8" t="s">
        <v>24</v>
      </c>
      <c r="D314" s="8" t="s">
        <v>22</v>
      </c>
      <c r="E314" s="8" t="s">
        <v>191</v>
      </c>
      <c r="F314" s="8"/>
      <c r="G314" s="67">
        <f aca="true" t="shared" si="35" ref="G314:G330">H314-J314</f>
        <v>0</v>
      </c>
      <c r="H314" s="26">
        <f>H315+H324</f>
        <v>5980.500000000001</v>
      </c>
      <c r="I314" s="26">
        <f>I315+I324</f>
        <v>6030.500000000001</v>
      </c>
      <c r="J314" s="26">
        <f>J315+J324</f>
        <v>5980.500000000001</v>
      </c>
    </row>
    <row r="315" spans="1:10" s="5" customFormat="1" ht="30">
      <c r="A315" s="51" t="s">
        <v>220</v>
      </c>
      <c r="B315" s="8" t="s">
        <v>52</v>
      </c>
      <c r="C315" s="8" t="s">
        <v>24</v>
      </c>
      <c r="D315" s="8" t="s">
        <v>22</v>
      </c>
      <c r="E315" s="8" t="s">
        <v>192</v>
      </c>
      <c r="F315" s="62"/>
      <c r="G315" s="67">
        <f t="shared" si="35"/>
        <v>0</v>
      </c>
      <c r="H315" s="26">
        <f>H316+H317+H320+H322+H323+H319+H318+H321</f>
        <v>5980.500000000001</v>
      </c>
      <c r="I315" s="26">
        <f>I316+I317+I320+I322+I323+I319+I318+I321</f>
        <v>6030.500000000001</v>
      </c>
      <c r="J315" s="26">
        <f>J316+J317+J320+J322+J323+J319+J318+J321</f>
        <v>5980.500000000001</v>
      </c>
    </row>
    <row r="316" spans="1:10" s="5" customFormat="1" ht="15">
      <c r="A316" s="33" t="s">
        <v>201</v>
      </c>
      <c r="B316" s="8" t="s">
        <v>52</v>
      </c>
      <c r="C316" s="8" t="s">
        <v>24</v>
      </c>
      <c r="D316" s="8" t="s">
        <v>22</v>
      </c>
      <c r="E316" s="8" t="s">
        <v>192</v>
      </c>
      <c r="F316" s="8" t="s">
        <v>88</v>
      </c>
      <c r="G316" s="67">
        <f t="shared" si="35"/>
        <v>0</v>
      </c>
      <c r="H316" s="116">
        <v>4047.4</v>
      </c>
      <c r="I316" s="116">
        <v>4047.4</v>
      </c>
      <c r="J316" s="116">
        <v>4047.4</v>
      </c>
    </row>
    <row r="317" spans="1:10" s="5" customFormat="1" ht="30" hidden="1">
      <c r="A317" s="33" t="s">
        <v>99</v>
      </c>
      <c r="B317" s="8" t="s">
        <v>52</v>
      </c>
      <c r="C317" s="8" t="s">
        <v>24</v>
      </c>
      <c r="D317" s="8" t="s">
        <v>22</v>
      </c>
      <c r="E317" s="8" t="s">
        <v>192</v>
      </c>
      <c r="F317" s="8" t="s">
        <v>98</v>
      </c>
      <c r="G317" s="67">
        <f t="shared" si="35"/>
        <v>0</v>
      </c>
      <c r="H317" s="116"/>
      <c r="I317" s="116"/>
      <c r="J317" s="116"/>
    </row>
    <row r="318" spans="1:10" s="5" customFormat="1" ht="45" hidden="1">
      <c r="A318" s="33" t="s">
        <v>218</v>
      </c>
      <c r="B318" s="8" t="s">
        <v>55</v>
      </c>
      <c r="C318" s="8" t="s">
        <v>24</v>
      </c>
      <c r="D318" s="8" t="s">
        <v>22</v>
      </c>
      <c r="E318" s="8" t="s">
        <v>192</v>
      </c>
      <c r="F318" s="8" t="s">
        <v>217</v>
      </c>
      <c r="G318" s="67">
        <f t="shared" si="35"/>
        <v>0</v>
      </c>
      <c r="H318" s="116"/>
      <c r="I318" s="116"/>
      <c r="J318" s="116"/>
    </row>
    <row r="319" spans="1:10" s="5" customFormat="1" ht="42.75" customHeight="1">
      <c r="A319" s="37" t="s">
        <v>202</v>
      </c>
      <c r="B319" s="8" t="s">
        <v>52</v>
      </c>
      <c r="C319" s="8" t="s">
        <v>24</v>
      </c>
      <c r="D319" s="8" t="s">
        <v>22</v>
      </c>
      <c r="E319" s="8" t="s">
        <v>192</v>
      </c>
      <c r="F319" s="8" t="s">
        <v>128</v>
      </c>
      <c r="G319" s="67">
        <f t="shared" si="35"/>
        <v>0</v>
      </c>
      <c r="H319" s="116">
        <v>1222.3</v>
      </c>
      <c r="I319" s="116">
        <v>1222.3</v>
      </c>
      <c r="J319" s="116">
        <v>1222.3</v>
      </c>
    </row>
    <row r="320" spans="1:10" s="5" customFormat="1" ht="30">
      <c r="A320" s="33" t="s">
        <v>82</v>
      </c>
      <c r="B320" s="8" t="s">
        <v>52</v>
      </c>
      <c r="C320" s="8" t="s">
        <v>24</v>
      </c>
      <c r="D320" s="8" t="s">
        <v>22</v>
      </c>
      <c r="E320" s="8" t="s">
        <v>192</v>
      </c>
      <c r="F320" s="62" t="s">
        <v>81</v>
      </c>
      <c r="G320" s="67">
        <f t="shared" si="35"/>
        <v>0</v>
      </c>
      <c r="H320" s="116">
        <v>48.7</v>
      </c>
      <c r="I320" s="116">
        <v>48.7</v>
      </c>
      <c r="J320" s="116">
        <v>48.7</v>
      </c>
    </row>
    <row r="321" spans="1:10" s="5" customFormat="1" ht="15">
      <c r="A321" s="37" t="s">
        <v>405</v>
      </c>
      <c r="B321" s="8" t="s">
        <v>52</v>
      </c>
      <c r="C321" s="8" t="s">
        <v>24</v>
      </c>
      <c r="D321" s="8" t="s">
        <v>22</v>
      </c>
      <c r="E321" s="8" t="s">
        <v>192</v>
      </c>
      <c r="F321" s="14" t="s">
        <v>404</v>
      </c>
      <c r="G321" s="67">
        <f t="shared" si="35"/>
        <v>0</v>
      </c>
      <c r="H321" s="26">
        <v>500</v>
      </c>
      <c r="I321" s="26">
        <v>550</v>
      </c>
      <c r="J321" s="26">
        <v>500</v>
      </c>
    </row>
    <row r="322" spans="1:10" s="5" customFormat="1" ht="20.25" customHeight="1">
      <c r="A322" s="72" t="s">
        <v>103</v>
      </c>
      <c r="B322" s="8" t="s">
        <v>52</v>
      </c>
      <c r="C322" s="8" t="s">
        <v>24</v>
      </c>
      <c r="D322" s="8" t="s">
        <v>22</v>
      </c>
      <c r="E322" s="8" t="s">
        <v>192</v>
      </c>
      <c r="F322" s="62" t="s">
        <v>101</v>
      </c>
      <c r="G322" s="67">
        <f t="shared" si="35"/>
        <v>0</v>
      </c>
      <c r="H322" s="26">
        <v>162.1</v>
      </c>
      <c r="I322" s="116">
        <v>162.1</v>
      </c>
      <c r="J322" s="26">
        <v>162.1</v>
      </c>
    </row>
    <row r="323" spans="1:10" s="5" customFormat="1" ht="15" hidden="1">
      <c r="A323" s="72" t="s">
        <v>104</v>
      </c>
      <c r="B323" s="8" t="s">
        <v>52</v>
      </c>
      <c r="C323" s="8" t="s">
        <v>24</v>
      </c>
      <c r="D323" s="8" t="s">
        <v>22</v>
      </c>
      <c r="E323" s="8" t="s">
        <v>192</v>
      </c>
      <c r="F323" s="62" t="s">
        <v>102</v>
      </c>
      <c r="G323" s="67">
        <f t="shared" si="35"/>
        <v>0</v>
      </c>
      <c r="H323" s="26"/>
      <c r="I323" s="26"/>
      <c r="J323" s="26"/>
    </row>
    <row r="324" spans="1:10" s="5" customFormat="1" ht="15" hidden="1">
      <c r="A324" s="71" t="s">
        <v>87</v>
      </c>
      <c r="B324" s="8" t="s">
        <v>52</v>
      </c>
      <c r="C324" s="8" t="s">
        <v>24</v>
      </c>
      <c r="D324" s="8" t="s">
        <v>22</v>
      </c>
      <c r="E324" s="8" t="s">
        <v>135</v>
      </c>
      <c r="F324" s="63"/>
      <c r="G324" s="67">
        <f t="shared" si="35"/>
        <v>0</v>
      </c>
      <c r="H324" s="26"/>
      <c r="I324" s="26"/>
      <c r="J324" s="26"/>
    </row>
    <row r="325" spans="1:10" s="5" customFormat="1" ht="45" hidden="1">
      <c r="A325" s="72" t="s">
        <v>356</v>
      </c>
      <c r="B325" s="8" t="s">
        <v>52</v>
      </c>
      <c r="C325" s="8" t="s">
        <v>24</v>
      </c>
      <c r="D325" s="8" t="s">
        <v>22</v>
      </c>
      <c r="E325" s="8" t="s">
        <v>357</v>
      </c>
      <c r="F325" s="63"/>
      <c r="G325" s="67">
        <f t="shared" si="35"/>
        <v>0</v>
      </c>
      <c r="H325" s="26"/>
      <c r="I325" s="26"/>
      <c r="J325" s="26"/>
    </row>
    <row r="326" spans="1:10" s="5" customFormat="1" ht="30" hidden="1">
      <c r="A326" s="33" t="s">
        <v>82</v>
      </c>
      <c r="B326" s="8" t="s">
        <v>52</v>
      </c>
      <c r="C326" s="8" t="s">
        <v>24</v>
      </c>
      <c r="D326" s="8" t="s">
        <v>22</v>
      </c>
      <c r="E326" s="8" t="s">
        <v>357</v>
      </c>
      <c r="F326" s="63" t="s">
        <v>81</v>
      </c>
      <c r="G326" s="67">
        <f t="shared" si="35"/>
        <v>0</v>
      </c>
      <c r="H326" s="26"/>
      <c r="I326" s="26"/>
      <c r="J326" s="26"/>
    </row>
    <row r="327" spans="1:10" s="5" customFormat="1" ht="28.5" hidden="1">
      <c r="A327" s="122" t="s">
        <v>237</v>
      </c>
      <c r="B327" s="20" t="s">
        <v>52</v>
      </c>
      <c r="C327" s="20" t="s">
        <v>24</v>
      </c>
      <c r="D327" s="20" t="s">
        <v>42</v>
      </c>
      <c r="E327" s="8"/>
      <c r="F327" s="63"/>
      <c r="G327" s="67">
        <f t="shared" si="35"/>
        <v>0</v>
      </c>
      <c r="H327" s="26"/>
      <c r="I327" s="26"/>
      <c r="J327" s="26"/>
    </row>
    <row r="328" spans="1:10" s="5" customFormat="1" ht="42.75" hidden="1">
      <c r="A328" s="131" t="s">
        <v>309</v>
      </c>
      <c r="B328" s="18" t="s">
        <v>52</v>
      </c>
      <c r="C328" s="8" t="s">
        <v>24</v>
      </c>
      <c r="D328" s="8" t="s">
        <v>42</v>
      </c>
      <c r="E328" s="18" t="s">
        <v>167</v>
      </c>
      <c r="F328" s="14"/>
      <c r="G328" s="67">
        <f t="shared" si="35"/>
        <v>0</v>
      </c>
      <c r="H328" s="26"/>
      <c r="I328" s="26"/>
      <c r="J328" s="26"/>
    </row>
    <row r="329" spans="1:10" s="5" customFormat="1" ht="30" hidden="1">
      <c r="A329" s="37" t="s">
        <v>220</v>
      </c>
      <c r="B329" s="18" t="s">
        <v>52</v>
      </c>
      <c r="C329" s="8" t="s">
        <v>24</v>
      </c>
      <c r="D329" s="8" t="s">
        <v>42</v>
      </c>
      <c r="E329" s="18" t="s">
        <v>168</v>
      </c>
      <c r="F329" s="14"/>
      <c r="G329" s="67">
        <f t="shared" si="35"/>
        <v>0</v>
      </c>
      <c r="H329" s="26"/>
      <c r="I329" s="26"/>
      <c r="J329" s="26"/>
    </row>
    <row r="330" spans="1:10" s="5" customFormat="1" ht="30" hidden="1">
      <c r="A330" s="37" t="s">
        <v>82</v>
      </c>
      <c r="B330" s="18" t="s">
        <v>52</v>
      </c>
      <c r="C330" s="8" t="s">
        <v>24</v>
      </c>
      <c r="D330" s="8" t="s">
        <v>42</v>
      </c>
      <c r="E330" s="18" t="s">
        <v>168</v>
      </c>
      <c r="F330" s="14" t="s">
        <v>81</v>
      </c>
      <c r="G330" s="67">
        <f t="shared" si="35"/>
        <v>0</v>
      </c>
      <c r="H330" s="26"/>
      <c r="I330" s="26"/>
      <c r="J330" s="26"/>
    </row>
    <row r="331" spans="1:10" s="9" customFormat="1" ht="16.5" customHeight="1">
      <c r="A331" s="120" t="s">
        <v>28</v>
      </c>
      <c r="B331" s="7" t="s">
        <v>52</v>
      </c>
      <c r="C331" s="7" t="s">
        <v>24</v>
      </c>
      <c r="D331" s="7" t="s">
        <v>24</v>
      </c>
      <c r="E331" s="7"/>
      <c r="F331" s="7"/>
      <c r="G331" s="67">
        <f aca="true" t="shared" si="36" ref="G331:G336">H331-J331</f>
        <v>0</v>
      </c>
      <c r="H331" s="25">
        <f>H332</f>
        <v>1294.3999999999999</v>
      </c>
      <c r="I331" s="25">
        <f>I332</f>
        <v>1294.3999999999999</v>
      </c>
      <c r="J331" s="25">
        <f>J332</f>
        <v>1294.3999999999999</v>
      </c>
    </row>
    <row r="332" spans="1:10" s="9" customFormat="1" ht="47.25">
      <c r="A332" s="126" t="s">
        <v>310</v>
      </c>
      <c r="B332" s="18" t="s">
        <v>52</v>
      </c>
      <c r="C332" s="18" t="s">
        <v>24</v>
      </c>
      <c r="D332" s="23" t="s">
        <v>24</v>
      </c>
      <c r="E332" s="14" t="s">
        <v>137</v>
      </c>
      <c r="F332" s="14"/>
      <c r="G332" s="67">
        <f t="shared" si="36"/>
        <v>0</v>
      </c>
      <c r="H332" s="27">
        <f>H333+H335</f>
        <v>1294.3999999999999</v>
      </c>
      <c r="I332" s="27">
        <f>I333+I335</f>
        <v>1294.3999999999999</v>
      </c>
      <c r="J332" s="27">
        <f>J333+J335</f>
        <v>1294.3999999999999</v>
      </c>
    </row>
    <row r="333" spans="1:10" s="9" customFormat="1" ht="75">
      <c r="A333" s="49" t="s">
        <v>120</v>
      </c>
      <c r="B333" s="18" t="s">
        <v>52</v>
      </c>
      <c r="C333" s="18" t="s">
        <v>24</v>
      </c>
      <c r="D333" s="23" t="s">
        <v>24</v>
      </c>
      <c r="E333" s="14" t="s">
        <v>166</v>
      </c>
      <c r="F333" s="14"/>
      <c r="G333" s="67">
        <f t="shared" si="36"/>
        <v>0</v>
      </c>
      <c r="H333" s="27">
        <f>H334</f>
        <v>92.1</v>
      </c>
      <c r="I333" s="27">
        <f>I334</f>
        <v>92.1</v>
      </c>
      <c r="J333" s="27">
        <f>J334</f>
        <v>92.1</v>
      </c>
    </row>
    <row r="334" spans="1:10" s="9" customFormat="1" ht="30">
      <c r="A334" s="33" t="s">
        <v>82</v>
      </c>
      <c r="B334" s="18" t="s">
        <v>52</v>
      </c>
      <c r="C334" s="18" t="s">
        <v>24</v>
      </c>
      <c r="D334" s="23" t="s">
        <v>24</v>
      </c>
      <c r="E334" s="14" t="s">
        <v>166</v>
      </c>
      <c r="F334" s="14" t="s">
        <v>81</v>
      </c>
      <c r="G334" s="67">
        <f t="shared" si="36"/>
        <v>0</v>
      </c>
      <c r="H334" s="27">
        <v>92.1</v>
      </c>
      <c r="I334" s="27">
        <v>92.1</v>
      </c>
      <c r="J334" s="27">
        <v>92.1</v>
      </c>
    </row>
    <row r="335" spans="1:10" s="9" customFormat="1" ht="48.75" customHeight="1">
      <c r="A335" s="49" t="s">
        <v>285</v>
      </c>
      <c r="B335" s="18" t="s">
        <v>52</v>
      </c>
      <c r="C335" s="18" t="s">
        <v>24</v>
      </c>
      <c r="D335" s="18" t="s">
        <v>24</v>
      </c>
      <c r="E335" s="18" t="s">
        <v>312</v>
      </c>
      <c r="F335" s="18"/>
      <c r="G335" s="67">
        <f t="shared" si="36"/>
        <v>0</v>
      </c>
      <c r="H335" s="27">
        <f>H336</f>
        <v>1202.3</v>
      </c>
      <c r="I335" s="27">
        <f>I336</f>
        <v>1202.3</v>
      </c>
      <c r="J335" s="27">
        <f>J336</f>
        <v>1202.3</v>
      </c>
    </row>
    <row r="336" spans="1:10" s="9" customFormat="1" ht="30">
      <c r="A336" s="33" t="s">
        <v>82</v>
      </c>
      <c r="B336" s="18" t="s">
        <v>52</v>
      </c>
      <c r="C336" s="18" t="s">
        <v>24</v>
      </c>
      <c r="D336" s="18" t="s">
        <v>24</v>
      </c>
      <c r="E336" s="18" t="s">
        <v>312</v>
      </c>
      <c r="F336" s="18" t="s">
        <v>81</v>
      </c>
      <c r="G336" s="67">
        <f t="shared" si="36"/>
        <v>0</v>
      </c>
      <c r="H336" s="27">
        <v>1202.3</v>
      </c>
      <c r="I336" s="27">
        <v>1202.3</v>
      </c>
      <c r="J336" s="27">
        <v>1202.3</v>
      </c>
    </row>
    <row r="337" spans="1:10" s="9" customFormat="1" ht="15.75" customHeight="1">
      <c r="A337" s="120" t="s">
        <v>62</v>
      </c>
      <c r="B337" s="7" t="s">
        <v>52</v>
      </c>
      <c r="C337" s="7" t="s">
        <v>30</v>
      </c>
      <c r="D337" s="11"/>
      <c r="E337" s="11"/>
      <c r="F337" s="11"/>
      <c r="G337" s="67">
        <f aca="true" t="shared" si="37" ref="G337:G382">H337-J337</f>
        <v>0</v>
      </c>
      <c r="H337" s="25">
        <f>H338</f>
        <v>7067.6</v>
      </c>
      <c r="I337" s="25">
        <f>I338</f>
        <v>7567.6</v>
      </c>
      <c r="J337" s="25">
        <f>J338</f>
        <v>7067.6</v>
      </c>
    </row>
    <row r="338" spans="1:10" s="9" customFormat="1" ht="14.25">
      <c r="A338" s="120" t="s">
        <v>31</v>
      </c>
      <c r="B338" s="7" t="s">
        <v>52</v>
      </c>
      <c r="C338" s="7" t="s">
        <v>30</v>
      </c>
      <c r="D338" s="7" t="s">
        <v>21</v>
      </c>
      <c r="E338" s="7"/>
      <c r="F338" s="7"/>
      <c r="G338" s="67">
        <f t="shared" si="37"/>
        <v>0</v>
      </c>
      <c r="H338" s="25">
        <f>H350+H359+H362+H369+H339</f>
        <v>7067.6</v>
      </c>
      <c r="I338" s="25">
        <f>I350+I359+I362+I369+I339</f>
        <v>7567.6</v>
      </c>
      <c r="J338" s="25">
        <f>J350+J359+J362+J369+J339</f>
        <v>7067.6</v>
      </c>
    </row>
    <row r="339" spans="1:10" s="9" customFormat="1" ht="45" customHeight="1" hidden="1">
      <c r="A339" s="110" t="s">
        <v>296</v>
      </c>
      <c r="B339" s="18" t="s">
        <v>52</v>
      </c>
      <c r="C339" s="18" t="s">
        <v>30</v>
      </c>
      <c r="D339" s="18" t="s">
        <v>21</v>
      </c>
      <c r="E339" s="18" t="s">
        <v>234</v>
      </c>
      <c r="F339" s="18"/>
      <c r="G339" s="67">
        <f t="shared" si="37"/>
        <v>0</v>
      </c>
      <c r="H339" s="27">
        <f>H340+H346</f>
        <v>0</v>
      </c>
      <c r="I339" s="27">
        <f>I340+I346</f>
        <v>0</v>
      </c>
      <c r="J339" s="27">
        <f>J340+J346</f>
        <v>0</v>
      </c>
    </row>
    <row r="340" spans="1:10" s="9" customFormat="1" ht="45" hidden="1">
      <c r="A340" s="139" t="s">
        <v>232</v>
      </c>
      <c r="B340" s="18" t="s">
        <v>52</v>
      </c>
      <c r="C340" s="18" t="s">
        <v>30</v>
      </c>
      <c r="D340" s="18" t="s">
        <v>21</v>
      </c>
      <c r="E340" s="18" t="s">
        <v>235</v>
      </c>
      <c r="F340" s="18"/>
      <c r="G340" s="67">
        <f t="shared" si="37"/>
        <v>0</v>
      </c>
      <c r="H340" s="27">
        <f>H341</f>
        <v>0</v>
      </c>
      <c r="I340" s="27">
        <f>I341</f>
        <v>0</v>
      </c>
      <c r="J340" s="27">
        <f>J341</f>
        <v>0</v>
      </c>
    </row>
    <row r="341" spans="1:10" s="9" customFormat="1" ht="30" hidden="1">
      <c r="A341" s="140" t="s">
        <v>233</v>
      </c>
      <c r="B341" s="18" t="s">
        <v>52</v>
      </c>
      <c r="C341" s="18" t="s">
        <v>30</v>
      </c>
      <c r="D341" s="18" t="s">
        <v>21</v>
      </c>
      <c r="E341" s="18" t="s">
        <v>236</v>
      </c>
      <c r="F341" s="18"/>
      <c r="G341" s="67">
        <f t="shared" si="37"/>
        <v>0</v>
      </c>
      <c r="H341" s="27">
        <f>H342+H344</f>
        <v>0</v>
      </c>
      <c r="I341" s="27">
        <f>I342+I344</f>
        <v>0</v>
      </c>
      <c r="J341" s="27">
        <f>J342+J344</f>
        <v>0</v>
      </c>
    </row>
    <row r="342" spans="1:10" s="9" customFormat="1" ht="30" hidden="1">
      <c r="A342" s="140" t="s">
        <v>351</v>
      </c>
      <c r="B342" s="18" t="s">
        <v>52</v>
      </c>
      <c r="C342" s="18" t="s">
        <v>30</v>
      </c>
      <c r="D342" s="18" t="s">
        <v>21</v>
      </c>
      <c r="E342" s="18" t="s">
        <v>352</v>
      </c>
      <c r="F342" s="18"/>
      <c r="G342" s="67">
        <f t="shared" si="37"/>
        <v>0</v>
      </c>
      <c r="H342" s="27">
        <f>H343</f>
        <v>0</v>
      </c>
      <c r="I342" s="27">
        <f>I343</f>
        <v>0</v>
      </c>
      <c r="J342" s="27">
        <f>J343</f>
        <v>0</v>
      </c>
    </row>
    <row r="343" spans="1:10" s="9" customFormat="1" ht="30" hidden="1">
      <c r="A343" s="37" t="s">
        <v>82</v>
      </c>
      <c r="B343" s="18" t="s">
        <v>52</v>
      </c>
      <c r="C343" s="18" t="s">
        <v>30</v>
      </c>
      <c r="D343" s="18" t="s">
        <v>21</v>
      </c>
      <c r="E343" s="18" t="s">
        <v>352</v>
      </c>
      <c r="F343" s="18" t="s">
        <v>81</v>
      </c>
      <c r="G343" s="67">
        <f t="shared" si="37"/>
        <v>0</v>
      </c>
      <c r="H343" s="27"/>
      <c r="I343" s="27"/>
      <c r="J343" s="27"/>
    </row>
    <row r="344" spans="1:10" s="9" customFormat="1" ht="30" hidden="1">
      <c r="A344" s="140" t="s">
        <v>340</v>
      </c>
      <c r="B344" s="18" t="s">
        <v>52</v>
      </c>
      <c r="C344" s="18" t="s">
        <v>30</v>
      </c>
      <c r="D344" s="18" t="s">
        <v>21</v>
      </c>
      <c r="E344" s="18" t="s">
        <v>339</v>
      </c>
      <c r="F344" s="18"/>
      <c r="G344" s="67">
        <f t="shared" si="37"/>
        <v>0</v>
      </c>
      <c r="H344" s="27">
        <f>H345</f>
        <v>0</v>
      </c>
      <c r="I344" s="27">
        <f>I345</f>
        <v>0</v>
      </c>
      <c r="J344" s="27">
        <f>J345</f>
        <v>0</v>
      </c>
    </row>
    <row r="345" spans="1:10" s="9" customFormat="1" ht="15" hidden="1">
      <c r="A345" s="70" t="s">
        <v>68</v>
      </c>
      <c r="B345" s="18" t="s">
        <v>52</v>
      </c>
      <c r="C345" s="18" t="s">
        <v>30</v>
      </c>
      <c r="D345" s="18" t="s">
        <v>21</v>
      </c>
      <c r="E345" s="18" t="s">
        <v>339</v>
      </c>
      <c r="F345" s="18" t="s">
        <v>67</v>
      </c>
      <c r="G345" s="67">
        <f t="shared" si="37"/>
        <v>0</v>
      </c>
      <c r="H345" s="27"/>
      <c r="I345" s="27"/>
      <c r="J345" s="27"/>
    </row>
    <row r="346" spans="1:10" s="9" customFormat="1" ht="30" hidden="1">
      <c r="A346" s="76" t="s">
        <v>343</v>
      </c>
      <c r="B346" s="18" t="s">
        <v>52</v>
      </c>
      <c r="C346" s="18" t="s">
        <v>30</v>
      </c>
      <c r="D346" s="18" t="s">
        <v>21</v>
      </c>
      <c r="E346" s="18" t="s">
        <v>342</v>
      </c>
      <c r="F346" s="18"/>
      <c r="G346" s="67">
        <f t="shared" si="37"/>
        <v>0</v>
      </c>
      <c r="H346" s="27">
        <f aca="true" t="shared" si="38" ref="H346:J348">H347</f>
        <v>0</v>
      </c>
      <c r="I346" s="27">
        <f t="shared" si="38"/>
        <v>0</v>
      </c>
      <c r="J346" s="27">
        <f t="shared" si="38"/>
        <v>0</v>
      </c>
    </row>
    <row r="347" spans="1:10" s="9" customFormat="1" ht="15" hidden="1">
      <c r="A347" s="76" t="s">
        <v>344</v>
      </c>
      <c r="B347" s="18" t="s">
        <v>52</v>
      </c>
      <c r="C347" s="18" t="s">
        <v>30</v>
      </c>
      <c r="D347" s="18" t="s">
        <v>21</v>
      </c>
      <c r="E347" s="18" t="s">
        <v>345</v>
      </c>
      <c r="F347" s="18"/>
      <c r="G347" s="67">
        <f t="shared" si="37"/>
        <v>0</v>
      </c>
      <c r="H347" s="27">
        <f t="shared" si="38"/>
        <v>0</v>
      </c>
      <c r="I347" s="27">
        <f t="shared" si="38"/>
        <v>0</v>
      </c>
      <c r="J347" s="27">
        <f t="shared" si="38"/>
        <v>0</v>
      </c>
    </row>
    <row r="348" spans="1:10" s="9" customFormat="1" ht="30" hidden="1">
      <c r="A348" s="76" t="s">
        <v>347</v>
      </c>
      <c r="B348" s="18" t="s">
        <v>52</v>
      </c>
      <c r="C348" s="18" t="s">
        <v>30</v>
      </c>
      <c r="D348" s="18" t="s">
        <v>21</v>
      </c>
      <c r="E348" s="18" t="s">
        <v>346</v>
      </c>
      <c r="F348" s="18"/>
      <c r="G348" s="67">
        <f t="shared" si="37"/>
        <v>0</v>
      </c>
      <c r="H348" s="27">
        <f t="shared" si="38"/>
        <v>0</v>
      </c>
      <c r="I348" s="27">
        <f t="shared" si="38"/>
        <v>0</v>
      </c>
      <c r="J348" s="27">
        <f t="shared" si="38"/>
        <v>0</v>
      </c>
    </row>
    <row r="349" spans="1:10" s="9" customFormat="1" ht="30" hidden="1">
      <c r="A349" s="37" t="s">
        <v>82</v>
      </c>
      <c r="B349" s="18" t="s">
        <v>52</v>
      </c>
      <c r="C349" s="18" t="s">
        <v>30</v>
      </c>
      <c r="D349" s="18" t="s">
        <v>21</v>
      </c>
      <c r="E349" s="18" t="s">
        <v>346</v>
      </c>
      <c r="F349" s="18" t="s">
        <v>81</v>
      </c>
      <c r="G349" s="67">
        <f t="shared" si="37"/>
        <v>0</v>
      </c>
      <c r="H349" s="27"/>
      <c r="I349" s="27"/>
      <c r="J349" s="27"/>
    </row>
    <row r="350" spans="1:10" s="5" customFormat="1" ht="57">
      <c r="A350" s="80" t="s">
        <v>348</v>
      </c>
      <c r="B350" s="8" t="s">
        <v>52</v>
      </c>
      <c r="C350" s="8" t="s">
        <v>30</v>
      </c>
      <c r="D350" s="8" t="s">
        <v>21</v>
      </c>
      <c r="E350" s="8" t="s">
        <v>169</v>
      </c>
      <c r="F350" s="8"/>
      <c r="G350" s="67">
        <f t="shared" si="37"/>
        <v>0</v>
      </c>
      <c r="H350" s="26">
        <f>H351</f>
        <v>797.1</v>
      </c>
      <c r="I350" s="26">
        <f>I351</f>
        <v>797.1</v>
      </c>
      <c r="J350" s="26">
        <f>J351</f>
        <v>797.1</v>
      </c>
    </row>
    <row r="351" spans="1:10" s="5" customFormat="1" ht="30">
      <c r="A351" s="49" t="s">
        <v>223</v>
      </c>
      <c r="B351" s="8" t="s">
        <v>52</v>
      </c>
      <c r="C351" s="8" t="s">
        <v>30</v>
      </c>
      <c r="D351" s="8" t="s">
        <v>21</v>
      </c>
      <c r="E351" s="8" t="s">
        <v>170</v>
      </c>
      <c r="F351" s="8"/>
      <c r="G351" s="67">
        <f aca="true" t="shared" si="39" ref="G351:G359">H351-J351</f>
        <v>0</v>
      </c>
      <c r="H351" s="26">
        <f>H352+H355+H353+H357+H354+H356+H358</f>
        <v>797.1</v>
      </c>
      <c r="I351" s="26">
        <f>I352+I355+I353+I357+I354+I356+I358</f>
        <v>797.1</v>
      </c>
      <c r="J351" s="26">
        <f>J352+J355+J353+J357+J354+J356+J358</f>
        <v>797.1</v>
      </c>
    </row>
    <row r="352" spans="1:10" s="5" customFormat="1" ht="16.5" customHeight="1">
      <c r="A352" s="33" t="s">
        <v>201</v>
      </c>
      <c r="B352" s="8" t="s">
        <v>52</v>
      </c>
      <c r="C352" s="8" t="s">
        <v>30</v>
      </c>
      <c r="D352" s="8" t="s">
        <v>21</v>
      </c>
      <c r="E352" s="8" t="s">
        <v>170</v>
      </c>
      <c r="F352" s="8" t="s">
        <v>88</v>
      </c>
      <c r="G352" s="67">
        <f t="shared" si="39"/>
        <v>0</v>
      </c>
      <c r="H352" s="26">
        <v>445.6</v>
      </c>
      <c r="I352" s="26">
        <v>445.6</v>
      </c>
      <c r="J352" s="26">
        <v>445.6</v>
      </c>
    </row>
    <row r="353" spans="1:10" s="5" customFormat="1" ht="29.25" customHeight="1" hidden="1">
      <c r="A353" s="33" t="s">
        <v>99</v>
      </c>
      <c r="B353" s="8" t="s">
        <v>52</v>
      </c>
      <c r="C353" s="8" t="s">
        <v>30</v>
      </c>
      <c r="D353" s="8" t="s">
        <v>21</v>
      </c>
      <c r="E353" s="8" t="s">
        <v>170</v>
      </c>
      <c r="F353" s="8" t="s">
        <v>98</v>
      </c>
      <c r="G353" s="67">
        <f t="shared" si="39"/>
        <v>0</v>
      </c>
      <c r="H353" s="26"/>
      <c r="I353" s="26"/>
      <c r="J353" s="26"/>
    </row>
    <row r="354" spans="1:10" s="5" customFormat="1" ht="48" customHeight="1">
      <c r="A354" s="37" t="s">
        <v>202</v>
      </c>
      <c r="B354" s="8" t="s">
        <v>52</v>
      </c>
      <c r="C354" s="8" t="s">
        <v>30</v>
      </c>
      <c r="D354" s="8" t="s">
        <v>21</v>
      </c>
      <c r="E354" s="8" t="s">
        <v>170</v>
      </c>
      <c r="F354" s="8" t="s">
        <v>128</v>
      </c>
      <c r="G354" s="67">
        <f t="shared" si="39"/>
        <v>0</v>
      </c>
      <c r="H354" s="26">
        <v>134.6</v>
      </c>
      <c r="I354" s="26">
        <v>134.6</v>
      </c>
      <c r="J354" s="26">
        <v>134.6</v>
      </c>
    </row>
    <row r="355" spans="1:10" s="5" customFormat="1" ht="30" customHeight="1">
      <c r="A355" s="33" t="s">
        <v>82</v>
      </c>
      <c r="B355" s="8" t="s">
        <v>52</v>
      </c>
      <c r="C355" s="8" t="s">
        <v>30</v>
      </c>
      <c r="D355" s="8" t="s">
        <v>21</v>
      </c>
      <c r="E355" s="8" t="s">
        <v>170</v>
      </c>
      <c r="F355" s="62" t="s">
        <v>81</v>
      </c>
      <c r="G355" s="67">
        <f t="shared" si="39"/>
        <v>0</v>
      </c>
      <c r="H355" s="26">
        <v>90.9</v>
      </c>
      <c r="I355" s="26">
        <v>90.9</v>
      </c>
      <c r="J355" s="26">
        <v>90.9</v>
      </c>
    </row>
    <row r="356" spans="1:10" s="5" customFormat="1" ht="18.75" customHeight="1" hidden="1">
      <c r="A356" s="65" t="s">
        <v>103</v>
      </c>
      <c r="B356" s="8" t="s">
        <v>52</v>
      </c>
      <c r="C356" s="8" t="s">
        <v>30</v>
      </c>
      <c r="D356" s="8" t="s">
        <v>21</v>
      </c>
      <c r="E356" s="8" t="s">
        <v>170</v>
      </c>
      <c r="F356" s="62" t="s">
        <v>101</v>
      </c>
      <c r="G356" s="67">
        <f t="shared" si="39"/>
        <v>0</v>
      </c>
      <c r="H356" s="26"/>
      <c r="I356" s="26"/>
      <c r="J356" s="26"/>
    </row>
    <row r="357" spans="1:10" s="5" customFormat="1" ht="15" hidden="1">
      <c r="A357" s="72" t="s">
        <v>104</v>
      </c>
      <c r="B357" s="8" t="s">
        <v>52</v>
      </c>
      <c r="C357" s="8" t="s">
        <v>30</v>
      </c>
      <c r="D357" s="8" t="s">
        <v>21</v>
      </c>
      <c r="E357" s="8" t="s">
        <v>170</v>
      </c>
      <c r="F357" s="62" t="s">
        <v>102</v>
      </c>
      <c r="G357" s="67">
        <f t="shared" si="39"/>
        <v>0</v>
      </c>
      <c r="H357" s="26"/>
      <c r="I357" s="26"/>
      <c r="J357" s="26"/>
    </row>
    <row r="358" spans="1:10" s="5" customFormat="1" ht="15">
      <c r="A358" s="72" t="s">
        <v>405</v>
      </c>
      <c r="B358" s="8" t="s">
        <v>52</v>
      </c>
      <c r="C358" s="8" t="s">
        <v>30</v>
      </c>
      <c r="D358" s="8" t="s">
        <v>21</v>
      </c>
      <c r="E358" s="8" t="s">
        <v>170</v>
      </c>
      <c r="F358" s="62" t="s">
        <v>404</v>
      </c>
      <c r="G358" s="67"/>
      <c r="H358" s="26">
        <v>126</v>
      </c>
      <c r="I358" s="26">
        <v>126</v>
      </c>
      <c r="J358" s="26">
        <v>126</v>
      </c>
    </row>
    <row r="359" spans="1:10" s="5" customFormat="1" ht="71.25" customHeight="1">
      <c r="A359" s="117" t="s">
        <v>299</v>
      </c>
      <c r="B359" s="23" t="s">
        <v>52</v>
      </c>
      <c r="C359" s="18" t="s">
        <v>30</v>
      </c>
      <c r="D359" s="18" t="s">
        <v>21</v>
      </c>
      <c r="E359" s="18" t="s">
        <v>171</v>
      </c>
      <c r="F359" s="62"/>
      <c r="G359" s="67">
        <f t="shared" si="39"/>
        <v>0</v>
      </c>
      <c r="H359" s="26">
        <f aca="true" t="shared" si="40" ref="H359:J360">H360</f>
        <v>4500</v>
      </c>
      <c r="I359" s="26">
        <f t="shared" si="40"/>
        <v>5000</v>
      </c>
      <c r="J359" s="26">
        <f t="shared" si="40"/>
        <v>4500</v>
      </c>
    </row>
    <row r="360" spans="1:10" s="5" customFormat="1" ht="15">
      <c r="A360" s="49" t="s">
        <v>118</v>
      </c>
      <c r="B360" s="8" t="s">
        <v>52</v>
      </c>
      <c r="C360" s="8" t="s">
        <v>30</v>
      </c>
      <c r="D360" s="8" t="s">
        <v>21</v>
      </c>
      <c r="E360" s="8" t="s">
        <v>172</v>
      </c>
      <c r="F360" s="8"/>
      <c r="G360" s="67">
        <f t="shared" si="37"/>
        <v>0</v>
      </c>
      <c r="H360" s="26">
        <f t="shared" si="40"/>
        <v>4500</v>
      </c>
      <c r="I360" s="26">
        <f t="shared" si="40"/>
        <v>5000</v>
      </c>
      <c r="J360" s="26">
        <f t="shared" si="40"/>
        <v>4500</v>
      </c>
    </row>
    <row r="361" spans="1:10" s="5" customFormat="1" ht="63" customHeight="1">
      <c r="A361" s="70" t="s">
        <v>89</v>
      </c>
      <c r="B361" s="8" t="s">
        <v>52</v>
      </c>
      <c r="C361" s="8" t="s">
        <v>30</v>
      </c>
      <c r="D361" s="8" t="s">
        <v>21</v>
      </c>
      <c r="E361" s="8" t="s">
        <v>172</v>
      </c>
      <c r="F361" s="8" t="s">
        <v>65</v>
      </c>
      <c r="G361" s="67">
        <f t="shared" si="37"/>
        <v>0</v>
      </c>
      <c r="H361" s="26">
        <v>4500</v>
      </c>
      <c r="I361" s="26">
        <v>5000</v>
      </c>
      <c r="J361" s="26">
        <v>4500</v>
      </c>
    </row>
    <row r="362" spans="1:10" s="5" customFormat="1" ht="42.75">
      <c r="A362" s="117" t="s">
        <v>300</v>
      </c>
      <c r="B362" s="111" t="s">
        <v>52</v>
      </c>
      <c r="C362" s="8" t="s">
        <v>30</v>
      </c>
      <c r="D362" s="8" t="s">
        <v>21</v>
      </c>
      <c r="E362" s="8" t="s">
        <v>173</v>
      </c>
      <c r="F362" s="8"/>
      <c r="G362" s="67">
        <f t="shared" si="37"/>
        <v>0</v>
      </c>
      <c r="H362" s="26">
        <f>H363</f>
        <v>1770.5</v>
      </c>
      <c r="I362" s="26">
        <f>I363</f>
        <v>1770.5</v>
      </c>
      <c r="J362" s="26">
        <f>J363</f>
        <v>1770.5</v>
      </c>
    </row>
    <row r="363" spans="1:10" s="5" customFormat="1" ht="30">
      <c r="A363" s="49" t="s">
        <v>221</v>
      </c>
      <c r="B363" s="8" t="s">
        <v>52</v>
      </c>
      <c r="C363" s="8" t="s">
        <v>30</v>
      </c>
      <c r="D363" s="8" t="s">
        <v>21</v>
      </c>
      <c r="E363" s="8" t="s">
        <v>174</v>
      </c>
      <c r="F363" s="8"/>
      <c r="G363" s="67">
        <f t="shared" si="37"/>
        <v>0</v>
      </c>
      <c r="H363" s="26">
        <f>H364+H365+H367+H368+H366</f>
        <v>1770.5</v>
      </c>
      <c r="I363" s="26">
        <f>I364+I365+I367+I368+I366</f>
        <v>1770.5</v>
      </c>
      <c r="J363" s="26">
        <f>J364+J365+J367+J368+J366</f>
        <v>1770.5</v>
      </c>
    </row>
    <row r="364" spans="1:10" s="5" customFormat="1" ht="15">
      <c r="A364" s="33" t="s">
        <v>201</v>
      </c>
      <c r="B364" s="8" t="s">
        <v>52</v>
      </c>
      <c r="C364" s="8" t="s">
        <v>30</v>
      </c>
      <c r="D364" s="8" t="s">
        <v>21</v>
      </c>
      <c r="E364" s="8" t="s">
        <v>174</v>
      </c>
      <c r="F364" s="8" t="s">
        <v>88</v>
      </c>
      <c r="G364" s="67">
        <f t="shared" si="37"/>
        <v>0</v>
      </c>
      <c r="H364" s="26">
        <v>1325.5</v>
      </c>
      <c r="I364" s="26">
        <v>1325.5</v>
      </c>
      <c r="J364" s="26">
        <v>1325.5</v>
      </c>
    </row>
    <row r="365" spans="1:10" s="5" customFormat="1" ht="30" hidden="1">
      <c r="A365" s="33" t="s">
        <v>99</v>
      </c>
      <c r="B365" s="8" t="s">
        <v>52</v>
      </c>
      <c r="C365" s="8" t="s">
        <v>30</v>
      </c>
      <c r="D365" s="8" t="s">
        <v>21</v>
      </c>
      <c r="E365" s="8" t="s">
        <v>174</v>
      </c>
      <c r="F365" s="8" t="s">
        <v>98</v>
      </c>
      <c r="G365" s="67">
        <f t="shared" si="37"/>
        <v>0</v>
      </c>
      <c r="H365" s="26"/>
      <c r="I365" s="26"/>
      <c r="J365" s="26"/>
    </row>
    <row r="366" spans="1:10" s="5" customFormat="1" ht="44.25" customHeight="1">
      <c r="A366" s="37" t="s">
        <v>202</v>
      </c>
      <c r="B366" s="8" t="s">
        <v>52</v>
      </c>
      <c r="C366" s="8" t="s">
        <v>30</v>
      </c>
      <c r="D366" s="8" t="s">
        <v>21</v>
      </c>
      <c r="E366" s="8" t="s">
        <v>174</v>
      </c>
      <c r="F366" s="8" t="s">
        <v>128</v>
      </c>
      <c r="G366" s="67">
        <f t="shared" si="37"/>
        <v>0</v>
      </c>
      <c r="H366" s="26">
        <v>400</v>
      </c>
      <c r="I366" s="26">
        <v>400</v>
      </c>
      <c r="J366" s="26">
        <v>400</v>
      </c>
    </row>
    <row r="367" spans="1:10" s="5" customFormat="1" ht="30">
      <c r="A367" s="33" t="s">
        <v>82</v>
      </c>
      <c r="B367" s="8" t="s">
        <v>52</v>
      </c>
      <c r="C367" s="8" t="s">
        <v>30</v>
      </c>
      <c r="D367" s="8" t="s">
        <v>21</v>
      </c>
      <c r="E367" s="8" t="s">
        <v>174</v>
      </c>
      <c r="F367" s="62" t="s">
        <v>81</v>
      </c>
      <c r="G367" s="67">
        <f t="shared" si="37"/>
        <v>0</v>
      </c>
      <c r="H367" s="26">
        <v>45</v>
      </c>
      <c r="I367" s="26">
        <v>45</v>
      </c>
      <c r="J367" s="26">
        <v>45</v>
      </c>
    </row>
    <row r="368" spans="1:10" s="5" customFormat="1" ht="15" hidden="1">
      <c r="A368" s="72" t="s">
        <v>104</v>
      </c>
      <c r="B368" s="8" t="s">
        <v>52</v>
      </c>
      <c r="C368" s="8" t="s">
        <v>30</v>
      </c>
      <c r="D368" s="8" t="s">
        <v>21</v>
      </c>
      <c r="E368" s="8" t="s">
        <v>174</v>
      </c>
      <c r="F368" s="62" t="s">
        <v>102</v>
      </c>
      <c r="G368" s="67">
        <f t="shared" si="37"/>
        <v>0</v>
      </c>
      <c r="H368" s="26"/>
      <c r="I368" s="26"/>
      <c r="J368" s="26"/>
    </row>
    <row r="369" spans="1:10" s="5" customFormat="1" ht="15" hidden="1">
      <c r="A369" s="33" t="s">
        <v>87</v>
      </c>
      <c r="B369" s="23" t="s">
        <v>52</v>
      </c>
      <c r="C369" s="23" t="s">
        <v>30</v>
      </c>
      <c r="D369" s="23" t="s">
        <v>21</v>
      </c>
      <c r="E369" s="23" t="s">
        <v>135</v>
      </c>
      <c r="F369" s="8"/>
      <c r="G369" s="67">
        <f t="shared" si="37"/>
        <v>0</v>
      </c>
      <c r="H369" s="26">
        <f aca="true" t="shared" si="41" ref="H369:J370">H370</f>
        <v>0</v>
      </c>
      <c r="I369" s="26">
        <f t="shared" si="41"/>
        <v>0</v>
      </c>
      <c r="J369" s="26">
        <f t="shared" si="41"/>
        <v>0</v>
      </c>
    </row>
    <row r="370" spans="1:10" s="5" customFormat="1" ht="60" hidden="1">
      <c r="A370" s="51" t="s">
        <v>90</v>
      </c>
      <c r="B370" s="8" t="s">
        <v>52</v>
      </c>
      <c r="C370" s="8" t="s">
        <v>30</v>
      </c>
      <c r="D370" s="8" t="s">
        <v>21</v>
      </c>
      <c r="E370" s="8" t="s">
        <v>175</v>
      </c>
      <c r="F370" s="8"/>
      <c r="G370" s="67">
        <f t="shared" si="37"/>
        <v>0</v>
      </c>
      <c r="H370" s="26">
        <f t="shared" si="41"/>
        <v>0</v>
      </c>
      <c r="I370" s="26">
        <f t="shared" si="41"/>
        <v>0</v>
      </c>
      <c r="J370" s="26">
        <f t="shared" si="41"/>
        <v>0</v>
      </c>
    </row>
    <row r="371" spans="1:10" s="5" customFormat="1" ht="30" hidden="1">
      <c r="A371" s="33" t="s">
        <v>82</v>
      </c>
      <c r="B371" s="8" t="s">
        <v>52</v>
      </c>
      <c r="C371" s="8" t="s">
        <v>30</v>
      </c>
      <c r="D371" s="8" t="s">
        <v>21</v>
      </c>
      <c r="E371" s="8" t="s">
        <v>175</v>
      </c>
      <c r="F371" s="8" t="s">
        <v>81</v>
      </c>
      <c r="G371" s="67">
        <f t="shared" si="37"/>
        <v>0</v>
      </c>
      <c r="H371" s="26"/>
      <c r="I371" s="26"/>
      <c r="J371" s="26"/>
    </row>
    <row r="372" spans="1:10" s="16" customFormat="1" ht="14.25">
      <c r="A372" s="79" t="s">
        <v>33</v>
      </c>
      <c r="B372" s="20" t="s">
        <v>52</v>
      </c>
      <c r="C372" s="20" t="s">
        <v>32</v>
      </c>
      <c r="D372" s="20"/>
      <c r="E372" s="20"/>
      <c r="F372" s="20"/>
      <c r="G372" s="67">
        <f t="shared" si="37"/>
        <v>0</v>
      </c>
      <c r="H372" s="24">
        <f>H373+H377+H386+H394</f>
        <v>31518.000000000004</v>
      </c>
      <c r="I372" s="24">
        <f>I373+I377+I386+I394</f>
        <v>31743.9</v>
      </c>
      <c r="J372" s="24">
        <f>J373+J377+J386+J394</f>
        <v>31518.000000000004</v>
      </c>
    </row>
    <row r="373" spans="1:10" s="16" customFormat="1" ht="14.25">
      <c r="A373" s="74" t="s">
        <v>11</v>
      </c>
      <c r="B373" s="15" t="s">
        <v>52</v>
      </c>
      <c r="C373" s="15" t="s">
        <v>32</v>
      </c>
      <c r="D373" s="15" t="s">
        <v>21</v>
      </c>
      <c r="E373" s="15"/>
      <c r="F373" s="15"/>
      <c r="G373" s="67">
        <f t="shared" si="37"/>
        <v>0</v>
      </c>
      <c r="H373" s="24">
        <f>H375</f>
        <v>790.1</v>
      </c>
      <c r="I373" s="24">
        <f>I375</f>
        <v>790.1</v>
      </c>
      <c r="J373" s="24">
        <f>J375</f>
        <v>790.1</v>
      </c>
    </row>
    <row r="374" spans="1:10" s="16" customFormat="1" ht="15">
      <c r="A374" s="33" t="s">
        <v>87</v>
      </c>
      <c r="B374" s="23" t="s">
        <v>52</v>
      </c>
      <c r="C374" s="23" t="s">
        <v>32</v>
      </c>
      <c r="D374" s="23" t="s">
        <v>21</v>
      </c>
      <c r="E374" s="23" t="s">
        <v>135</v>
      </c>
      <c r="F374" s="23"/>
      <c r="G374" s="67">
        <f t="shared" si="37"/>
        <v>0</v>
      </c>
      <c r="H374" s="27">
        <f aca="true" t="shared" si="42" ref="H374:J375">H375</f>
        <v>790.1</v>
      </c>
      <c r="I374" s="27">
        <f t="shared" si="42"/>
        <v>790.1</v>
      </c>
      <c r="J374" s="27">
        <f t="shared" si="42"/>
        <v>790.1</v>
      </c>
    </row>
    <row r="375" spans="1:10" s="5" customFormat="1" ht="30">
      <c r="A375" s="51" t="s">
        <v>12</v>
      </c>
      <c r="B375" s="14" t="s">
        <v>52</v>
      </c>
      <c r="C375" s="23" t="s">
        <v>32</v>
      </c>
      <c r="D375" s="23" t="s">
        <v>21</v>
      </c>
      <c r="E375" s="14" t="s">
        <v>177</v>
      </c>
      <c r="F375" s="14"/>
      <c r="G375" s="67">
        <f t="shared" si="37"/>
        <v>0</v>
      </c>
      <c r="H375" s="26">
        <f t="shared" si="42"/>
        <v>790.1</v>
      </c>
      <c r="I375" s="26">
        <f t="shared" si="42"/>
        <v>790.1</v>
      </c>
      <c r="J375" s="26">
        <f t="shared" si="42"/>
        <v>790.1</v>
      </c>
    </row>
    <row r="376" spans="1:10" s="5" customFormat="1" ht="15">
      <c r="A376" s="49" t="s">
        <v>95</v>
      </c>
      <c r="B376" s="14" t="s">
        <v>52</v>
      </c>
      <c r="C376" s="23" t="s">
        <v>32</v>
      </c>
      <c r="D376" s="23" t="s">
        <v>21</v>
      </c>
      <c r="E376" s="14" t="s">
        <v>177</v>
      </c>
      <c r="F376" s="14" t="s">
        <v>94</v>
      </c>
      <c r="G376" s="67">
        <f t="shared" si="37"/>
        <v>0</v>
      </c>
      <c r="H376" s="26">
        <v>790.1</v>
      </c>
      <c r="I376" s="26">
        <v>790.1</v>
      </c>
      <c r="J376" s="26">
        <v>790.1</v>
      </c>
    </row>
    <row r="377" spans="1:10" s="16" customFormat="1" ht="14.25">
      <c r="A377" s="122" t="s">
        <v>51</v>
      </c>
      <c r="B377" s="15" t="s">
        <v>52</v>
      </c>
      <c r="C377" s="15" t="s">
        <v>32</v>
      </c>
      <c r="D377" s="15" t="s">
        <v>22</v>
      </c>
      <c r="E377" s="15"/>
      <c r="F377" s="15"/>
      <c r="G377" s="67">
        <f t="shared" si="37"/>
        <v>0</v>
      </c>
      <c r="H377" s="24">
        <f>H378</f>
        <v>20519.000000000004</v>
      </c>
      <c r="I377" s="24">
        <f>I378</f>
        <v>20138.2</v>
      </c>
      <c r="J377" s="24">
        <f>J378</f>
        <v>20519.000000000004</v>
      </c>
    </row>
    <row r="378" spans="1:11" s="16" customFormat="1" ht="15">
      <c r="A378" s="33" t="s">
        <v>87</v>
      </c>
      <c r="B378" s="23" t="s">
        <v>52</v>
      </c>
      <c r="C378" s="23" t="s">
        <v>32</v>
      </c>
      <c r="D378" s="23" t="s">
        <v>22</v>
      </c>
      <c r="E378" s="23" t="s">
        <v>135</v>
      </c>
      <c r="F378" s="23"/>
      <c r="G378" s="67">
        <f t="shared" si="37"/>
        <v>0</v>
      </c>
      <c r="H378" s="27">
        <f>H383+H381+H379</f>
        <v>20519.000000000004</v>
      </c>
      <c r="I378" s="27">
        <f>I383+I381+I379</f>
        <v>20138.2</v>
      </c>
      <c r="J378" s="27">
        <f>J383+J381+J379</f>
        <v>20519.000000000004</v>
      </c>
      <c r="K378" s="32"/>
    </row>
    <row r="379" spans="1:10" s="5" customFormat="1" ht="75">
      <c r="A379" s="45" t="s">
        <v>286</v>
      </c>
      <c r="B379" s="8" t="s">
        <v>52</v>
      </c>
      <c r="C379" s="8" t="s">
        <v>32</v>
      </c>
      <c r="D379" s="8" t="s">
        <v>22</v>
      </c>
      <c r="E379" s="8" t="s">
        <v>194</v>
      </c>
      <c r="F379" s="8"/>
      <c r="G379" s="67">
        <f>H379-J379</f>
        <v>0</v>
      </c>
      <c r="H379" s="26">
        <f>H380</f>
        <v>2534.4</v>
      </c>
      <c r="I379" s="27">
        <f>I380</f>
        <v>2534.4</v>
      </c>
      <c r="J379" s="27">
        <f>J380</f>
        <v>2534.4</v>
      </c>
    </row>
    <row r="380" spans="1:10" s="5" customFormat="1" ht="30" customHeight="1">
      <c r="A380" s="70" t="s">
        <v>106</v>
      </c>
      <c r="B380" s="8" t="s">
        <v>52</v>
      </c>
      <c r="C380" s="8" t="s">
        <v>32</v>
      </c>
      <c r="D380" s="8" t="s">
        <v>22</v>
      </c>
      <c r="E380" s="8" t="s">
        <v>194</v>
      </c>
      <c r="F380" s="8" t="s">
        <v>105</v>
      </c>
      <c r="G380" s="67">
        <f>H380-J380</f>
        <v>0</v>
      </c>
      <c r="H380" s="26">
        <v>2534.4</v>
      </c>
      <c r="I380" s="26">
        <v>2534.4</v>
      </c>
      <c r="J380" s="27">
        <v>2534.4</v>
      </c>
    </row>
    <row r="381" spans="1:11" s="16" customFormat="1" ht="75">
      <c r="A381" s="44" t="s">
        <v>287</v>
      </c>
      <c r="B381" s="23" t="s">
        <v>52</v>
      </c>
      <c r="C381" s="23" t="s">
        <v>32</v>
      </c>
      <c r="D381" s="23" t="s">
        <v>22</v>
      </c>
      <c r="E381" s="23" t="s">
        <v>178</v>
      </c>
      <c r="F381" s="23"/>
      <c r="G381" s="67">
        <f t="shared" si="37"/>
        <v>0</v>
      </c>
      <c r="H381" s="27">
        <f>H382</f>
        <v>405.8</v>
      </c>
      <c r="I381" s="27">
        <f>I382</f>
        <v>391.3</v>
      </c>
      <c r="J381" s="27">
        <f>J382</f>
        <v>405.8</v>
      </c>
      <c r="K381" s="32"/>
    </row>
    <row r="382" spans="1:11" s="16" customFormat="1" ht="30">
      <c r="A382" s="44" t="s">
        <v>106</v>
      </c>
      <c r="B382" s="23" t="s">
        <v>52</v>
      </c>
      <c r="C382" s="23" t="s">
        <v>32</v>
      </c>
      <c r="D382" s="23" t="s">
        <v>22</v>
      </c>
      <c r="E382" s="23" t="s">
        <v>178</v>
      </c>
      <c r="F382" s="23" t="s">
        <v>105</v>
      </c>
      <c r="G382" s="67">
        <f t="shared" si="37"/>
        <v>0</v>
      </c>
      <c r="H382" s="27">
        <v>405.8</v>
      </c>
      <c r="I382" s="27">
        <v>391.3</v>
      </c>
      <c r="J382" s="27">
        <v>405.8</v>
      </c>
      <c r="K382" s="32"/>
    </row>
    <row r="383" spans="1:10" s="16" customFormat="1" ht="30">
      <c r="A383" s="51" t="s">
        <v>288</v>
      </c>
      <c r="B383" s="23" t="s">
        <v>52</v>
      </c>
      <c r="C383" s="23" t="s">
        <v>32</v>
      </c>
      <c r="D383" s="23" t="s">
        <v>22</v>
      </c>
      <c r="E383" s="23" t="s">
        <v>180</v>
      </c>
      <c r="F383" s="23"/>
      <c r="G383" s="67">
        <f>H383-J383</f>
        <v>0</v>
      </c>
      <c r="H383" s="27">
        <f>H384+H385</f>
        <v>17578.800000000003</v>
      </c>
      <c r="I383" s="27">
        <f>I384+I385</f>
        <v>17212.5</v>
      </c>
      <c r="J383" s="27">
        <f>J384+J385</f>
        <v>17578.800000000003</v>
      </c>
    </row>
    <row r="384" spans="1:10" s="16" customFormat="1" ht="30">
      <c r="A384" s="33" t="s">
        <v>82</v>
      </c>
      <c r="B384" s="23" t="s">
        <v>52</v>
      </c>
      <c r="C384" s="23" t="s">
        <v>32</v>
      </c>
      <c r="D384" s="23" t="s">
        <v>22</v>
      </c>
      <c r="E384" s="23" t="s">
        <v>180</v>
      </c>
      <c r="F384" s="23" t="s">
        <v>81</v>
      </c>
      <c r="G384" s="67">
        <f>H384-J384</f>
        <v>0</v>
      </c>
      <c r="H384" s="27">
        <v>182.9</v>
      </c>
      <c r="I384" s="27">
        <v>179.6</v>
      </c>
      <c r="J384" s="27">
        <v>182.9</v>
      </c>
    </row>
    <row r="385" spans="1:10" s="16" customFormat="1" ht="31.5" customHeight="1">
      <c r="A385" s="51" t="s">
        <v>106</v>
      </c>
      <c r="B385" s="23" t="s">
        <v>52</v>
      </c>
      <c r="C385" s="23" t="s">
        <v>32</v>
      </c>
      <c r="D385" s="23" t="s">
        <v>22</v>
      </c>
      <c r="E385" s="23" t="s">
        <v>180</v>
      </c>
      <c r="F385" s="23" t="s">
        <v>105</v>
      </c>
      <c r="G385" s="67">
        <f>H385-J385</f>
        <v>0</v>
      </c>
      <c r="H385" s="27">
        <v>17395.9</v>
      </c>
      <c r="I385" s="27">
        <v>17032.9</v>
      </c>
      <c r="J385" s="27">
        <v>17395.9</v>
      </c>
    </row>
    <row r="386" spans="1:10" s="5" customFormat="1" ht="15">
      <c r="A386" s="120" t="s">
        <v>66</v>
      </c>
      <c r="B386" s="7" t="s">
        <v>52</v>
      </c>
      <c r="C386" s="7" t="s">
        <v>32</v>
      </c>
      <c r="D386" s="7" t="s">
        <v>23</v>
      </c>
      <c r="E386" s="7"/>
      <c r="F386" s="7"/>
      <c r="G386" s="67">
        <f aca="true" t="shared" si="43" ref="G386:G407">H386-J386</f>
        <v>0</v>
      </c>
      <c r="H386" s="25">
        <f>H387</f>
        <v>8600.7</v>
      </c>
      <c r="I386" s="25">
        <f>I387</f>
        <v>9207.400000000001</v>
      </c>
      <c r="J386" s="25">
        <f>J387</f>
        <v>8600.7</v>
      </c>
    </row>
    <row r="387" spans="1:10" s="5" customFormat="1" ht="15">
      <c r="A387" s="33" t="s">
        <v>87</v>
      </c>
      <c r="B387" s="8" t="s">
        <v>52</v>
      </c>
      <c r="C387" s="8" t="s">
        <v>32</v>
      </c>
      <c r="D387" s="8" t="s">
        <v>23</v>
      </c>
      <c r="E387" s="8" t="s">
        <v>135</v>
      </c>
      <c r="F387" s="8"/>
      <c r="G387" s="67">
        <f t="shared" si="43"/>
        <v>0</v>
      </c>
      <c r="H387" s="26">
        <f>H390+H392+H388</f>
        <v>8600.7</v>
      </c>
      <c r="I387" s="26">
        <f>I390+I392+I388</f>
        <v>9207.400000000001</v>
      </c>
      <c r="J387" s="26">
        <f>J390+J392+J388</f>
        <v>8600.7</v>
      </c>
    </row>
    <row r="388" spans="1:10" s="5" customFormat="1" ht="64.5" customHeight="1">
      <c r="A388" s="45" t="s">
        <v>315</v>
      </c>
      <c r="B388" s="8" t="s">
        <v>52</v>
      </c>
      <c r="C388" s="8" t="s">
        <v>32</v>
      </c>
      <c r="D388" s="8" t="s">
        <v>23</v>
      </c>
      <c r="E388" s="8" t="s">
        <v>195</v>
      </c>
      <c r="F388" s="8"/>
      <c r="G388" s="67">
        <f t="shared" si="43"/>
        <v>0</v>
      </c>
      <c r="H388" s="27">
        <f>H389</f>
        <v>574.2</v>
      </c>
      <c r="I388" s="27">
        <f>I389</f>
        <v>574.2</v>
      </c>
      <c r="J388" s="27">
        <f>J389</f>
        <v>574.2</v>
      </c>
    </row>
    <row r="389" spans="1:10" s="5" customFormat="1" ht="30.75" customHeight="1">
      <c r="A389" s="70" t="s">
        <v>106</v>
      </c>
      <c r="B389" s="8" t="s">
        <v>52</v>
      </c>
      <c r="C389" s="8" t="s">
        <v>32</v>
      </c>
      <c r="D389" s="8" t="s">
        <v>23</v>
      </c>
      <c r="E389" s="8" t="s">
        <v>195</v>
      </c>
      <c r="F389" s="8" t="s">
        <v>105</v>
      </c>
      <c r="G389" s="67">
        <f t="shared" si="43"/>
        <v>0</v>
      </c>
      <c r="H389" s="26">
        <v>574.2</v>
      </c>
      <c r="I389" s="27">
        <v>574.2</v>
      </c>
      <c r="J389" s="26">
        <v>574.2</v>
      </c>
    </row>
    <row r="390" spans="1:10" s="5" customFormat="1" ht="15">
      <c r="A390" s="45" t="s">
        <v>289</v>
      </c>
      <c r="B390" s="8" t="s">
        <v>52</v>
      </c>
      <c r="C390" s="8" t="s">
        <v>32</v>
      </c>
      <c r="D390" s="8" t="s">
        <v>23</v>
      </c>
      <c r="E390" s="8" t="s">
        <v>196</v>
      </c>
      <c r="F390" s="8"/>
      <c r="G390" s="67">
        <f t="shared" si="43"/>
        <v>0</v>
      </c>
      <c r="H390" s="26">
        <f>H391</f>
        <v>5696.4</v>
      </c>
      <c r="I390" s="26">
        <f>I391</f>
        <v>6055.4</v>
      </c>
      <c r="J390" s="26">
        <f>J391</f>
        <v>5696.4</v>
      </c>
    </row>
    <row r="391" spans="1:10" s="5" customFormat="1" ht="30">
      <c r="A391" s="70" t="s">
        <v>106</v>
      </c>
      <c r="B391" s="8" t="s">
        <v>52</v>
      </c>
      <c r="C391" s="8" t="s">
        <v>32</v>
      </c>
      <c r="D391" s="8" t="s">
        <v>23</v>
      </c>
      <c r="E391" s="8" t="s">
        <v>196</v>
      </c>
      <c r="F391" s="8" t="s">
        <v>105</v>
      </c>
      <c r="G391" s="67">
        <f t="shared" si="43"/>
        <v>0</v>
      </c>
      <c r="H391" s="26">
        <v>5696.4</v>
      </c>
      <c r="I391" s="26">
        <v>6055.4</v>
      </c>
      <c r="J391" s="26">
        <v>5696.4</v>
      </c>
    </row>
    <row r="392" spans="1:10" s="5" customFormat="1" ht="45.75" customHeight="1">
      <c r="A392" s="128" t="s">
        <v>290</v>
      </c>
      <c r="B392" s="8" t="s">
        <v>52</v>
      </c>
      <c r="C392" s="8" t="s">
        <v>32</v>
      </c>
      <c r="D392" s="8" t="s">
        <v>23</v>
      </c>
      <c r="E392" s="8" t="s">
        <v>197</v>
      </c>
      <c r="F392" s="8"/>
      <c r="G392" s="67">
        <f t="shared" si="43"/>
        <v>0</v>
      </c>
      <c r="H392" s="26">
        <f>H393</f>
        <v>2330.1</v>
      </c>
      <c r="I392" s="26">
        <f>I393</f>
        <v>2577.8</v>
      </c>
      <c r="J392" s="26">
        <f>J393</f>
        <v>2330.1</v>
      </c>
    </row>
    <row r="393" spans="1:10" s="5" customFormat="1" ht="30.75" customHeight="1">
      <c r="A393" s="37" t="s">
        <v>82</v>
      </c>
      <c r="B393" s="8" t="s">
        <v>52</v>
      </c>
      <c r="C393" s="8" t="s">
        <v>32</v>
      </c>
      <c r="D393" s="8" t="s">
        <v>23</v>
      </c>
      <c r="E393" s="8" t="s">
        <v>197</v>
      </c>
      <c r="F393" s="8" t="s">
        <v>226</v>
      </c>
      <c r="G393" s="67">
        <f t="shared" si="43"/>
        <v>0</v>
      </c>
      <c r="H393" s="26">
        <v>2330.1</v>
      </c>
      <c r="I393" s="26">
        <v>2577.8</v>
      </c>
      <c r="J393" s="26">
        <v>2330.1</v>
      </c>
    </row>
    <row r="394" spans="1:10" s="16" customFormat="1" ht="14.25">
      <c r="A394" s="129" t="s">
        <v>251</v>
      </c>
      <c r="B394" s="15" t="s">
        <v>32</v>
      </c>
      <c r="C394" s="15" t="s">
        <v>34</v>
      </c>
      <c r="D394" s="15"/>
      <c r="E394" s="15"/>
      <c r="F394" s="15"/>
      <c r="G394" s="67">
        <f t="shared" si="43"/>
        <v>0</v>
      </c>
      <c r="H394" s="24">
        <f>H395+H403</f>
        <v>1608.2</v>
      </c>
      <c r="I394" s="24">
        <f>I395+I403</f>
        <v>1608.2</v>
      </c>
      <c r="J394" s="24">
        <f>J395+J403</f>
        <v>1608.2</v>
      </c>
    </row>
    <row r="395" spans="1:10" s="5" customFormat="1" ht="56.25" customHeight="1">
      <c r="A395" s="130" t="s">
        <v>291</v>
      </c>
      <c r="B395" s="18" t="s">
        <v>52</v>
      </c>
      <c r="C395" s="23" t="s">
        <v>32</v>
      </c>
      <c r="D395" s="23" t="s">
        <v>34</v>
      </c>
      <c r="E395" s="18" t="s">
        <v>138</v>
      </c>
      <c r="F395" s="18"/>
      <c r="G395" s="67">
        <f t="shared" si="43"/>
        <v>0</v>
      </c>
      <c r="H395" s="26">
        <f aca="true" t="shared" si="44" ref="H395:J396">H396</f>
        <v>50</v>
      </c>
      <c r="I395" s="26">
        <f t="shared" si="44"/>
        <v>50</v>
      </c>
      <c r="J395" s="26">
        <f t="shared" si="44"/>
        <v>50</v>
      </c>
    </row>
    <row r="396" spans="1:10" s="5" customFormat="1" ht="30.75" customHeight="1">
      <c r="A396" s="44" t="s">
        <v>317</v>
      </c>
      <c r="B396" s="18" t="s">
        <v>52</v>
      </c>
      <c r="C396" s="23" t="s">
        <v>32</v>
      </c>
      <c r="D396" s="23" t="s">
        <v>34</v>
      </c>
      <c r="E396" s="8" t="s">
        <v>318</v>
      </c>
      <c r="F396" s="18"/>
      <c r="G396" s="67">
        <f t="shared" si="43"/>
        <v>0</v>
      </c>
      <c r="H396" s="26">
        <f t="shared" si="44"/>
        <v>50</v>
      </c>
      <c r="I396" s="26">
        <f t="shared" si="44"/>
        <v>50</v>
      </c>
      <c r="J396" s="26">
        <f t="shared" si="44"/>
        <v>50</v>
      </c>
    </row>
    <row r="397" spans="1:10" s="5" customFormat="1" ht="30.75" customHeight="1">
      <c r="A397" s="44" t="s">
        <v>319</v>
      </c>
      <c r="B397" s="18" t="s">
        <v>52</v>
      </c>
      <c r="C397" s="23" t="s">
        <v>32</v>
      </c>
      <c r="D397" s="23" t="s">
        <v>34</v>
      </c>
      <c r="E397" s="8" t="s">
        <v>320</v>
      </c>
      <c r="F397" s="18"/>
      <c r="G397" s="67">
        <f t="shared" si="43"/>
        <v>0</v>
      </c>
      <c r="H397" s="26">
        <f>H400+H398</f>
        <v>50</v>
      </c>
      <c r="I397" s="26">
        <f>I400+I398</f>
        <v>50</v>
      </c>
      <c r="J397" s="26">
        <f>J400+J398</f>
        <v>50</v>
      </c>
    </row>
    <row r="398" spans="1:10" s="5" customFormat="1" ht="17.25" customHeight="1">
      <c r="A398" s="51" t="s">
        <v>110</v>
      </c>
      <c r="B398" s="18" t="s">
        <v>52</v>
      </c>
      <c r="C398" s="23" t="s">
        <v>32</v>
      </c>
      <c r="D398" s="23" t="s">
        <v>34</v>
      </c>
      <c r="E398" s="8" t="s">
        <v>338</v>
      </c>
      <c r="F398" s="18"/>
      <c r="G398" s="67">
        <f t="shared" si="43"/>
        <v>0</v>
      </c>
      <c r="H398" s="26">
        <f>H399</f>
        <v>50</v>
      </c>
      <c r="I398" s="26">
        <f>I399</f>
        <v>50</v>
      </c>
      <c r="J398" s="26">
        <f>J399</f>
        <v>50</v>
      </c>
    </row>
    <row r="399" spans="1:10" s="5" customFormat="1" ht="30.75" customHeight="1">
      <c r="A399" s="37" t="s">
        <v>82</v>
      </c>
      <c r="B399" s="18" t="s">
        <v>52</v>
      </c>
      <c r="C399" s="23" t="s">
        <v>32</v>
      </c>
      <c r="D399" s="23" t="s">
        <v>34</v>
      </c>
      <c r="E399" s="8" t="s">
        <v>338</v>
      </c>
      <c r="F399" s="18" t="s">
        <v>81</v>
      </c>
      <c r="G399" s="67">
        <f t="shared" si="43"/>
        <v>0</v>
      </c>
      <c r="H399" s="26">
        <v>50</v>
      </c>
      <c r="I399" s="26">
        <v>50</v>
      </c>
      <c r="J399" s="26">
        <v>50</v>
      </c>
    </row>
    <row r="400" spans="1:10" s="5" customFormat="1" ht="30.75" customHeight="1" hidden="1">
      <c r="A400" s="44" t="s">
        <v>321</v>
      </c>
      <c r="B400" s="18" t="s">
        <v>52</v>
      </c>
      <c r="C400" s="23" t="s">
        <v>32</v>
      </c>
      <c r="D400" s="23" t="s">
        <v>34</v>
      </c>
      <c r="E400" s="8" t="s">
        <v>322</v>
      </c>
      <c r="F400" s="18"/>
      <c r="G400" s="67">
        <f t="shared" si="43"/>
        <v>0</v>
      </c>
      <c r="H400" s="26">
        <f>H401+H402</f>
        <v>0</v>
      </c>
      <c r="I400" s="26">
        <f>I401+I402</f>
        <v>0</v>
      </c>
      <c r="J400" s="26">
        <f>J401+J402</f>
        <v>0</v>
      </c>
    </row>
    <row r="401" spans="1:10" s="5" customFormat="1" ht="30.75" customHeight="1" hidden="1">
      <c r="A401" s="37" t="s">
        <v>82</v>
      </c>
      <c r="B401" s="18" t="s">
        <v>52</v>
      </c>
      <c r="C401" s="23" t="s">
        <v>32</v>
      </c>
      <c r="D401" s="23" t="s">
        <v>34</v>
      </c>
      <c r="E401" s="8" t="s">
        <v>322</v>
      </c>
      <c r="F401" s="18" t="s">
        <v>81</v>
      </c>
      <c r="G401" s="67">
        <f t="shared" si="43"/>
        <v>0</v>
      </c>
      <c r="H401" s="26"/>
      <c r="I401" s="26"/>
      <c r="J401" s="26"/>
    </row>
    <row r="402" spans="1:10" s="5" customFormat="1" ht="15" hidden="1">
      <c r="A402" s="76" t="s">
        <v>68</v>
      </c>
      <c r="B402" s="18" t="s">
        <v>52</v>
      </c>
      <c r="C402" s="23" t="s">
        <v>32</v>
      </c>
      <c r="D402" s="23" t="s">
        <v>34</v>
      </c>
      <c r="E402" s="8" t="s">
        <v>322</v>
      </c>
      <c r="F402" s="18" t="s">
        <v>67</v>
      </c>
      <c r="G402" s="67">
        <f t="shared" si="43"/>
        <v>0</v>
      </c>
      <c r="H402" s="26"/>
      <c r="I402" s="26"/>
      <c r="J402" s="26"/>
    </row>
    <row r="403" spans="1:10" s="5" customFormat="1" ht="30.75" customHeight="1">
      <c r="A403" s="44" t="s">
        <v>288</v>
      </c>
      <c r="B403" s="23" t="s">
        <v>52</v>
      </c>
      <c r="C403" s="23" t="s">
        <v>32</v>
      </c>
      <c r="D403" s="23" t="s">
        <v>34</v>
      </c>
      <c r="E403" s="23" t="s">
        <v>180</v>
      </c>
      <c r="F403" s="23"/>
      <c r="G403" s="67">
        <f t="shared" si="43"/>
        <v>0</v>
      </c>
      <c r="H403" s="26">
        <f>H404+H405+H406+H407</f>
        <v>1558.2</v>
      </c>
      <c r="I403" s="26">
        <f>I404+I405+I406+I407</f>
        <v>1558.2</v>
      </c>
      <c r="J403" s="26">
        <f>J404+J405+J406+J407</f>
        <v>1558.2</v>
      </c>
    </row>
    <row r="404" spans="1:10" s="5" customFormat="1" ht="19.5" customHeight="1">
      <c r="A404" s="44" t="s">
        <v>198</v>
      </c>
      <c r="B404" s="23" t="s">
        <v>52</v>
      </c>
      <c r="C404" s="23" t="s">
        <v>32</v>
      </c>
      <c r="D404" s="23" t="s">
        <v>34</v>
      </c>
      <c r="E404" s="23" t="s">
        <v>180</v>
      </c>
      <c r="F404" s="23" t="s">
        <v>84</v>
      </c>
      <c r="G404" s="67">
        <f t="shared" si="43"/>
        <v>0</v>
      </c>
      <c r="H404" s="26">
        <v>1013</v>
      </c>
      <c r="I404" s="26">
        <v>1013</v>
      </c>
      <c r="J404" s="26">
        <v>1013</v>
      </c>
    </row>
    <row r="405" spans="1:10" s="5" customFormat="1" ht="30.75" customHeight="1" hidden="1">
      <c r="A405" s="44" t="s">
        <v>97</v>
      </c>
      <c r="B405" s="23" t="s">
        <v>52</v>
      </c>
      <c r="C405" s="23" t="s">
        <v>32</v>
      </c>
      <c r="D405" s="23" t="s">
        <v>22</v>
      </c>
      <c r="E405" s="23" t="s">
        <v>180</v>
      </c>
      <c r="F405" s="23" t="s">
        <v>96</v>
      </c>
      <c r="G405" s="67">
        <f t="shared" si="43"/>
        <v>0</v>
      </c>
      <c r="H405" s="26"/>
      <c r="I405" s="26"/>
      <c r="J405" s="26"/>
    </row>
    <row r="406" spans="1:10" s="5" customFormat="1" ht="30.75" customHeight="1">
      <c r="A406" s="44" t="s">
        <v>179</v>
      </c>
      <c r="B406" s="23" t="s">
        <v>52</v>
      </c>
      <c r="C406" s="23" t="s">
        <v>32</v>
      </c>
      <c r="D406" s="23" t="s">
        <v>34</v>
      </c>
      <c r="E406" s="23" t="s">
        <v>180</v>
      </c>
      <c r="F406" s="23" t="s">
        <v>126</v>
      </c>
      <c r="G406" s="67">
        <f t="shared" si="43"/>
        <v>0</v>
      </c>
      <c r="H406" s="26">
        <v>306</v>
      </c>
      <c r="I406" s="26">
        <v>306</v>
      </c>
      <c r="J406" s="26">
        <v>306</v>
      </c>
    </row>
    <row r="407" spans="1:10" s="5" customFormat="1" ht="30.75" customHeight="1">
      <c r="A407" s="37" t="s">
        <v>82</v>
      </c>
      <c r="B407" s="23" t="s">
        <v>52</v>
      </c>
      <c r="C407" s="23" t="s">
        <v>32</v>
      </c>
      <c r="D407" s="23" t="s">
        <v>34</v>
      </c>
      <c r="E407" s="23" t="s">
        <v>180</v>
      </c>
      <c r="F407" s="23" t="s">
        <v>81</v>
      </c>
      <c r="G407" s="67">
        <f t="shared" si="43"/>
        <v>0</v>
      </c>
      <c r="H407" s="26">
        <v>239.2</v>
      </c>
      <c r="I407" s="26">
        <v>239.2</v>
      </c>
      <c r="J407" s="26">
        <v>239.2</v>
      </c>
    </row>
    <row r="408" spans="1:10" s="9" customFormat="1" ht="14.25">
      <c r="A408" s="79" t="s">
        <v>2</v>
      </c>
      <c r="B408" s="7" t="s">
        <v>52</v>
      </c>
      <c r="C408" s="7" t="s">
        <v>39</v>
      </c>
      <c r="D408" s="7"/>
      <c r="E408" s="7"/>
      <c r="F408" s="7"/>
      <c r="G408" s="67">
        <f aca="true" t="shared" si="45" ref="G408:G423">H408-J408</f>
        <v>0</v>
      </c>
      <c r="H408" s="25">
        <f aca="true" t="shared" si="46" ref="H408:J410">H409</f>
        <v>250</v>
      </c>
      <c r="I408" s="25">
        <f t="shared" si="46"/>
        <v>250</v>
      </c>
      <c r="J408" s="25">
        <f t="shared" si="46"/>
        <v>250</v>
      </c>
    </row>
    <row r="409" spans="1:10" s="9" customFormat="1" ht="14.25">
      <c r="A409" s="79" t="s">
        <v>59</v>
      </c>
      <c r="B409" s="7" t="s">
        <v>52</v>
      </c>
      <c r="C409" s="7" t="s">
        <v>39</v>
      </c>
      <c r="D409" s="7" t="s">
        <v>21</v>
      </c>
      <c r="E409" s="7"/>
      <c r="F409" s="7"/>
      <c r="G409" s="67">
        <f t="shared" si="45"/>
        <v>0</v>
      </c>
      <c r="H409" s="25">
        <f t="shared" si="46"/>
        <v>250</v>
      </c>
      <c r="I409" s="25">
        <f t="shared" si="46"/>
        <v>250</v>
      </c>
      <c r="J409" s="25">
        <f t="shared" si="46"/>
        <v>250</v>
      </c>
    </row>
    <row r="410" spans="1:10" s="5" customFormat="1" ht="31.5" customHeight="1">
      <c r="A410" s="117" t="s">
        <v>298</v>
      </c>
      <c r="B410" s="8" t="s">
        <v>52</v>
      </c>
      <c r="C410" s="8" t="s">
        <v>39</v>
      </c>
      <c r="D410" s="8" t="s">
        <v>21</v>
      </c>
      <c r="E410" s="8" t="s">
        <v>181</v>
      </c>
      <c r="F410" s="8"/>
      <c r="G410" s="67">
        <f>H410-J410</f>
        <v>0</v>
      </c>
      <c r="H410" s="26">
        <f>H411</f>
        <v>250</v>
      </c>
      <c r="I410" s="26">
        <f t="shared" si="46"/>
        <v>250</v>
      </c>
      <c r="J410" s="26">
        <f t="shared" si="46"/>
        <v>250</v>
      </c>
    </row>
    <row r="411" spans="1:10" s="5" customFormat="1" ht="18.75" customHeight="1">
      <c r="A411" s="77" t="s">
        <v>71</v>
      </c>
      <c r="B411" s="8" t="s">
        <v>52</v>
      </c>
      <c r="C411" s="8" t="s">
        <v>39</v>
      </c>
      <c r="D411" s="8" t="s">
        <v>21</v>
      </c>
      <c r="E411" s="8" t="s">
        <v>182</v>
      </c>
      <c r="F411" s="8"/>
      <c r="G411" s="67">
        <f>H411-J411</f>
        <v>0</v>
      </c>
      <c r="H411" s="26">
        <f>H413+H412+H414</f>
        <v>250</v>
      </c>
      <c r="I411" s="26">
        <f>I413+I412+I414</f>
        <v>250</v>
      </c>
      <c r="J411" s="26">
        <f>J413+J412+J414</f>
        <v>250</v>
      </c>
    </row>
    <row r="412" spans="1:10" s="5" customFormat="1" ht="18.75" customHeight="1">
      <c r="A412" s="132" t="s">
        <v>218</v>
      </c>
      <c r="B412" s="8" t="s">
        <v>52</v>
      </c>
      <c r="C412" s="8" t="s">
        <v>39</v>
      </c>
      <c r="D412" s="8" t="s">
        <v>21</v>
      </c>
      <c r="E412" s="8" t="s">
        <v>182</v>
      </c>
      <c r="F412" s="8" t="s">
        <v>217</v>
      </c>
      <c r="G412" s="67">
        <f>H412-J412</f>
        <v>0</v>
      </c>
      <c r="H412" s="26">
        <v>100</v>
      </c>
      <c r="I412" s="26">
        <v>100</v>
      </c>
      <c r="J412" s="26">
        <v>100</v>
      </c>
    </row>
    <row r="413" spans="1:10" s="5" customFormat="1" ht="28.5" customHeight="1">
      <c r="A413" s="33" t="s">
        <v>82</v>
      </c>
      <c r="B413" s="8" t="s">
        <v>52</v>
      </c>
      <c r="C413" s="8" t="s">
        <v>39</v>
      </c>
      <c r="D413" s="8" t="s">
        <v>21</v>
      </c>
      <c r="E413" s="8" t="s">
        <v>182</v>
      </c>
      <c r="F413" s="8" t="s">
        <v>81</v>
      </c>
      <c r="G413" s="67">
        <f>H413-J413</f>
        <v>0</v>
      </c>
      <c r="H413" s="26">
        <v>100</v>
      </c>
      <c r="I413" s="26">
        <v>100</v>
      </c>
      <c r="J413" s="26">
        <v>100</v>
      </c>
    </row>
    <row r="414" spans="1:10" s="5" customFormat="1" ht="15">
      <c r="A414" s="65" t="s">
        <v>229</v>
      </c>
      <c r="B414" s="8" t="s">
        <v>52</v>
      </c>
      <c r="C414" s="8" t="s">
        <v>39</v>
      </c>
      <c r="D414" s="8" t="s">
        <v>21</v>
      </c>
      <c r="E414" s="8" t="s">
        <v>182</v>
      </c>
      <c r="F414" s="14" t="s">
        <v>228</v>
      </c>
      <c r="G414" s="67">
        <f>H414-J414</f>
        <v>0</v>
      </c>
      <c r="H414" s="26">
        <v>50</v>
      </c>
      <c r="I414" s="26">
        <v>50</v>
      </c>
      <c r="J414" s="26">
        <v>50</v>
      </c>
    </row>
    <row r="415" spans="1:10" s="9" customFormat="1" ht="17.25" customHeight="1">
      <c r="A415" s="120" t="s">
        <v>60</v>
      </c>
      <c r="B415" s="7" t="s">
        <v>52</v>
      </c>
      <c r="C415" s="7" t="s">
        <v>47</v>
      </c>
      <c r="D415" s="11"/>
      <c r="E415" s="11"/>
      <c r="F415" s="11"/>
      <c r="G415" s="67">
        <f t="shared" si="45"/>
        <v>0</v>
      </c>
      <c r="H415" s="25">
        <f aca="true" t="shared" si="47" ref="H415:J416">H416</f>
        <v>1281.5</v>
      </c>
      <c r="I415" s="25">
        <f t="shared" si="47"/>
        <v>1281.5</v>
      </c>
      <c r="J415" s="25">
        <f t="shared" si="47"/>
        <v>1281.5</v>
      </c>
    </row>
    <row r="416" spans="1:10" s="9" customFormat="1" ht="15.75" customHeight="1">
      <c r="A416" s="120" t="s">
        <v>44</v>
      </c>
      <c r="B416" s="7" t="s">
        <v>52</v>
      </c>
      <c r="C416" s="7" t="s">
        <v>47</v>
      </c>
      <c r="D416" s="7" t="s">
        <v>26</v>
      </c>
      <c r="E416" s="7"/>
      <c r="F416" s="7"/>
      <c r="G416" s="67">
        <f t="shared" si="45"/>
        <v>0</v>
      </c>
      <c r="H416" s="25">
        <f>H417</f>
        <v>1281.5</v>
      </c>
      <c r="I416" s="25">
        <f>I417</f>
        <v>1281.5</v>
      </c>
      <c r="J416" s="25">
        <f t="shared" si="47"/>
        <v>1281.5</v>
      </c>
    </row>
    <row r="417" spans="1:10" s="5" customFormat="1" ht="16.5" customHeight="1">
      <c r="A417" s="37" t="s">
        <v>87</v>
      </c>
      <c r="B417" s="35" t="s">
        <v>52</v>
      </c>
      <c r="C417" s="8" t="s">
        <v>47</v>
      </c>
      <c r="D417" s="8" t="s">
        <v>26</v>
      </c>
      <c r="E417" s="8" t="s">
        <v>135</v>
      </c>
      <c r="F417" s="8"/>
      <c r="G417" s="67">
        <f t="shared" si="45"/>
        <v>0</v>
      </c>
      <c r="H417" s="26">
        <f>H419+H420</f>
        <v>1281.5</v>
      </c>
      <c r="I417" s="26">
        <f>I419+I420</f>
        <v>1281.5</v>
      </c>
      <c r="J417" s="26">
        <f>J419+J420</f>
        <v>1281.5</v>
      </c>
    </row>
    <row r="418" spans="1:10" s="5" customFormat="1" ht="30">
      <c r="A418" s="70" t="s">
        <v>206</v>
      </c>
      <c r="B418" s="8" t="s">
        <v>52</v>
      </c>
      <c r="C418" s="8" t="s">
        <v>47</v>
      </c>
      <c r="D418" s="8" t="s">
        <v>26</v>
      </c>
      <c r="E418" s="8" t="s">
        <v>207</v>
      </c>
      <c r="F418" s="8"/>
      <c r="G418" s="67">
        <f t="shared" si="45"/>
        <v>0</v>
      </c>
      <c r="H418" s="26">
        <f>H419</f>
        <v>300</v>
      </c>
      <c r="I418" s="26">
        <f>I419</f>
        <v>300</v>
      </c>
      <c r="J418" s="26">
        <f>J419</f>
        <v>300</v>
      </c>
    </row>
    <row r="419" spans="1:10" s="5" customFormat="1" ht="46.5" customHeight="1">
      <c r="A419" s="45" t="s">
        <v>70</v>
      </c>
      <c r="B419" s="8" t="s">
        <v>52</v>
      </c>
      <c r="C419" s="8" t="s">
        <v>47</v>
      </c>
      <c r="D419" s="8" t="s">
        <v>26</v>
      </c>
      <c r="E419" s="8" t="s">
        <v>207</v>
      </c>
      <c r="F419" s="8" t="s">
        <v>69</v>
      </c>
      <c r="G419" s="67">
        <f t="shared" si="45"/>
        <v>0</v>
      </c>
      <c r="H419" s="26">
        <v>300</v>
      </c>
      <c r="I419" s="26">
        <v>300</v>
      </c>
      <c r="J419" s="26">
        <v>300</v>
      </c>
    </row>
    <row r="420" spans="1:10" s="5" customFormat="1" ht="110.25" customHeight="1">
      <c r="A420" s="33" t="s">
        <v>381</v>
      </c>
      <c r="B420" s="8" t="s">
        <v>52</v>
      </c>
      <c r="C420" s="8" t="s">
        <v>47</v>
      </c>
      <c r="D420" s="8" t="s">
        <v>26</v>
      </c>
      <c r="E420" s="8" t="s">
        <v>311</v>
      </c>
      <c r="F420" s="8"/>
      <c r="G420" s="67">
        <f t="shared" si="45"/>
        <v>0</v>
      </c>
      <c r="H420" s="26">
        <f>H421</f>
        <v>981.5</v>
      </c>
      <c r="I420" s="26">
        <f>I421</f>
        <v>981.5</v>
      </c>
      <c r="J420" s="26">
        <f>J421</f>
        <v>981.5</v>
      </c>
    </row>
    <row r="421" spans="1:10" s="5" customFormat="1" ht="15">
      <c r="A421" s="115" t="s">
        <v>354</v>
      </c>
      <c r="B421" s="8" t="s">
        <v>52</v>
      </c>
      <c r="C421" s="8" t="s">
        <v>47</v>
      </c>
      <c r="D421" s="8" t="s">
        <v>26</v>
      </c>
      <c r="E421" s="8" t="s">
        <v>311</v>
      </c>
      <c r="F421" s="8" t="s">
        <v>353</v>
      </c>
      <c r="G421" s="67">
        <f t="shared" si="45"/>
        <v>0</v>
      </c>
      <c r="H421" s="26">
        <v>981.5</v>
      </c>
      <c r="I421" s="26">
        <v>981.5</v>
      </c>
      <c r="J421" s="26">
        <v>981.5</v>
      </c>
    </row>
    <row r="422" spans="1:10" s="5" customFormat="1" ht="12.75" customHeight="1">
      <c r="A422" s="49"/>
      <c r="B422" s="8"/>
      <c r="C422" s="8"/>
      <c r="D422" s="8"/>
      <c r="E422" s="8"/>
      <c r="F422" s="8"/>
      <c r="G422" s="67">
        <f t="shared" si="45"/>
        <v>0</v>
      </c>
      <c r="H422" s="26"/>
      <c r="I422" s="26"/>
      <c r="J422" s="26"/>
    </row>
    <row r="423" spans="1:10" s="16" customFormat="1" ht="28.5">
      <c r="A423" s="50" t="s">
        <v>77</v>
      </c>
      <c r="B423" s="20" t="s">
        <v>75</v>
      </c>
      <c r="C423" s="20"/>
      <c r="D423" s="20"/>
      <c r="E423" s="20"/>
      <c r="F423" s="20"/>
      <c r="G423" s="67">
        <f t="shared" si="45"/>
        <v>0</v>
      </c>
      <c r="H423" s="24">
        <f aca="true" t="shared" si="48" ref="H423:J425">H424</f>
        <v>1209.2</v>
      </c>
      <c r="I423" s="24">
        <f t="shared" si="48"/>
        <v>1209.2</v>
      </c>
      <c r="J423" s="24">
        <f t="shared" si="48"/>
        <v>1209.2</v>
      </c>
    </row>
    <row r="424" spans="1:10" s="16" customFormat="1" ht="14.25">
      <c r="A424" s="119" t="s">
        <v>53</v>
      </c>
      <c r="B424" s="20" t="s">
        <v>75</v>
      </c>
      <c r="C424" s="15" t="s">
        <v>21</v>
      </c>
      <c r="D424" s="15"/>
      <c r="E424" s="15"/>
      <c r="F424" s="15"/>
      <c r="G424" s="67"/>
      <c r="H424" s="24">
        <f t="shared" si="48"/>
        <v>1209.2</v>
      </c>
      <c r="I424" s="24">
        <f t="shared" si="48"/>
        <v>1209.2</v>
      </c>
      <c r="J424" s="24">
        <f t="shared" si="48"/>
        <v>1209.2</v>
      </c>
    </row>
    <row r="425" spans="1:10" s="16" customFormat="1" ht="42.75" customHeight="1">
      <c r="A425" s="75" t="s">
        <v>10</v>
      </c>
      <c r="B425" s="20" t="s">
        <v>75</v>
      </c>
      <c r="C425" s="15" t="s">
        <v>21</v>
      </c>
      <c r="D425" s="15" t="s">
        <v>34</v>
      </c>
      <c r="E425" s="15"/>
      <c r="F425" s="15"/>
      <c r="G425" s="67">
        <f aca="true" t="shared" si="49" ref="G425:G436">H425-J425</f>
        <v>0</v>
      </c>
      <c r="H425" s="24">
        <f t="shared" si="48"/>
        <v>1209.2</v>
      </c>
      <c r="I425" s="24">
        <f>I426</f>
        <v>1209.2</v>
      </c>
      <c r="J425" s="24">
        <f t="shared" si="48"/>
        <v>1209.2</v>
      </c>
    </row>
    <row r="426" spans="1:10" s="9" customFormat="1" ht="15.75" customHeight="1">
      <c r="A426" s="49" t="s">
        <v>86</v>
      </c>
      <c r="B426" s="8" t="s">
        <v>75</v>
      </c>
      <c r="C426" s="14" t="s">
        <v>21</v>
      </c>
      <c r="D426" s="14" t="s">
        <v>34</v>
      </c>
      <c r="E426" s="14" t="s">
        <v>129</v>
      </c>
      <c r="F426" s="14"/>
      <c r="G426" s="67">
        <f t="shared" si="49"/>
        <v>0</v>
      </c>
      <c r="H426" s="27">
        <f>H427+H434</f>
        <v>1209.2</v>
      </c>
      <c r="I426" s="27">
        <f>I427+I434</f>
        <v>1209.2</v>
      </c>
      <c r="J426" s="27">
        <f>J427+J434</f>
        <v>1209.2</v>
      </c>
    </row>
    <row r="427" spans="1:10" s="9" customFormat="1" ht="28.5" customHeight="1">
      <c r="A427" s="49" t="s">
        <v>79</v>
      </c>
      <c r="B427" s="8" t="s">
        <v>75</v>
      </c>
      <c r="C427" s="14" t="s">
        <v>21</v>
      </c>
      <c r="D427" s="14" t="s">
        <v>34</v>
      </c>
      <c r="E427" s="14" t="s">
        <v>130</v>
      </c>
      <c r="F427" s="14"/>
      <c r="G427" s="67">
        <f t="shared" si="49"/>
        <v>0</v>
      </c>
      <c r="H427" s="27">
        <f>H431+H432+H433+H429+H428+H430</f>
        <v>352.1</v>
      </c>
      <c r="I427" s="27">
        <f>I431+I432+I433+I429+I428+I430</f>
        <v>352.1</v>
      </c>
      <c r="J427" s="27">
        <f>J431+J432+J433+J429+J428+J430</f>
        <v>352.1</v>
      </c>
    </row>
    <row r="428" spans="1:10" s="9" customFormat="1" ht="16.5" customHeight="1">
      <c r="A428" s="44" t="s">
        <v>125</v>
      </c>
      <c r="B428" s="8" t="s">
        <v>75</v>
      </c>
      <c r="C428" s="14" t="s">
        <v>21</v>
      </c>
      <c r="D428" s="14" t="s">
        <v>34</v>
      </c>
      <c r="E428" s="14" t="s">
        <v>130</v>
      </c>
      <c r="F428" s="14" t="s">
        <v>84</v>
      </c>
      <c r="G428" s="67">
        <f t="shared" si="49"/>
        <v>0</v>
      </c>
      <c r="H428" s="27">
        <v>216.7</v>
      </c>
      <c r="I428" s="27">
        <v>216.7</v>
      </c>
      <c r="J428" s="27">
        <v>216.7</v>
      </c>
    </row>
    <row r="429" spans="1:10" s="9" customFormat="1" ht="28.5" customHeight="1" hidden="1">
      <c r="A429" s="45" t="s">
        <v>97</v>
      </c>
      <c r="B429" s="8" t="s">
        <v>75</v>
      </c>
      <c r="C429" s="14" t="s">
        <v>21</v>
      </c>
      <c r="D429" s="14" t="s">
        <v>34</v>
      </c>
      <c r="E429" s="14" t="s">
        <v>130</v>
      </c>
      <c r="F429" s="14" t="s">
        <v>96</v>
      </c>
      <c r="G429" s="67">
        <f t="shared" si="49"/>
        <v>0</v>
      </c>
      <c r="H429" s="27"/>
      <c r="I429" s="27"/>
      <c r="J429" s="27"/>
    </row>
    <row r="430" spans="1:10" s="9" customFormat="1" ht="28.5" customHeight="1">
      <c r="A430" s="44" t="s">
        <v>179</v>
      </c>
      <c r="B430" s="8" t="s">
        <v>75</v>
      </c>
      <c r="C430" s="14" t="s">
        <v>21</v>
      </c>
      <c r="D430" s="14" t="s">
        <v>34</v>
      </c>
      <c r="E430" s="14" t="s">
        <v>130</v>
      </c>
      <c r="F430" s="14" t="s">
        <v>126</v>
      </c>
      <c r="G430" s="67">
        <f t="shared" si="49"/>
        <v>0</v>
      </c>
      <c r="H430" s="27">
        <v>65.4</v>
      </c>
      <c r="I430" s="27">
        <v>65.4</v>
      </c>
      <c r="J430" s="27">
        <v>65.4</v>
      </c>
    </row>
    <row r="431" spans="1:10" s="9" customFormat="1" ht="30.75" customHeight="1">
      <c r="A431" s="49" t="s">
        <v>83</v>
      </c>
      <c r="B431" s="8" t="s">
        <v>75</v>
      </c>
      <c r="C431" s="14" t="s">
        <v>21</v>
      </c>
      <c r="D431" s="14" t="s">
        <v>34</v>
      </c>
      <c r="E431" s="14" t="s">
        <v>130</v>
      </c>
      <c r="F431" s="63" t="s">
        <v>81</v>
      </c>
      <c r="G431" s="67">
        <f t="shared" si="49"/>
        <v>0</v>
      </c>
      <c r="H431" s="27">
        <v>70</v>
      </c>
      <c r="I431" s="27">
        <v>70</v>
      </c>
      <c r="J431" s="27">
        <v>70</v>
      </c>
    </row>
    <row r="432" spans="1:10" s="9" customFormat="1" ht="18.75" customHeight="1" hidden="1">
      <c r="A432" s="72" t="s">
        <v>103</v>
      </c>
      <c r="B432" s="8" t="s">
        <v>75</v>
      </c>
      <c r="C432" s="14" t="s">
        <v>21</v>
      </c>
      <c r="D432" s="14" t="s">
        <v>34</v>
      </c>
      <c r="E432" s="14" t="s">
        <v>130</v>
      </c>
      <c r="F432" s="63" t="s">
        <v>101</v>
      </c>
      <c r="G432" s="67">
        <f t="shared" si="49"/>
        <v>0</v>
      </c>
      <c r="H432" s="27"/>
      <c r="I432" s="27"/>
      <c r="J432" s="27"/>
    </row>
    <row r="433" spans="1:10" s="9" customFormat="1" ht="18" customHeight="1" hidden="1">
      <c r="A433" s="49" t="s">
        <v>104</v>
      </c>
      <c r="B433" s="8" t="s">
        <v>75</v>
      </c>
      <c r="C433" s="14" t="s">
        <v>21</v>
      </c>
      <c r="D433" s="14" t="s">
        <v>34</v>
      </c>
      <c r="E433" s="14" t="s">
        <v>130</v>
      </c>
      <c r="F433" s="63" t="s">
        <v>102</v>
      </c>
      <c r="G433" s="67">
        <f t="shared" si="49"/>
        <v>0</v>
      </c>
      <c r="H433" s="27"/>
      <c r="I433" s="27"/>
      <c r="J433" s="27"/>
    </row>
    <row r="434" spans="1:10" s="9" customFormat="1" ht="30" customHeight="1">
      <c r="A434" s="71" t="s">
        <v>58</v>
      </c>
      <c r="B434" s="35" t="s">
        <v>75</v>
      </c>
      <c r="C434" s="14" t="s">
        <v>21</v>
      </c>
      <c r="D434" s="14" t="s">
        <v>34</v>
      </c>
      <c r="E434" s="14" t="s">
        <v>183</v>
      </c>
      <c r="F434" s="14"/>
      <c r="G434" s="67">
        <f t="shared" si="49"/>
        <v>0</v>
      </c>
      <c r="H434" s="27">
        <f>H435+H436</f>
        <v>857.1</v>
      </c>
      <c r="I434" s="27">
        <f>I435+I436</f>
        <v>857.1</v>
      </c>
      <c r="J434" s="27">
        <f>J435+J436</f>
        <v>857.1</v>
      </c>
    </row>
    <row r="435" spans="1:10" s="9" customFormat="1" ht="15.75" customHeight="1">
      <c r="A435" s="51" t="s">
        <v>125</v>
      </c>
      <c r="B435" s="35" t="s">
        <v>75</v>
      </c>
      <c r="C435" s="14" t="s">
        <v>21</v>
      </c>
      <c r="D435" s="14" t="s">
        <v>34</v>
      </c>
      <c r="E435" s="14" t="s">
        <v>183</v>
      </c>
      <c r="F435" s="14" t="s">
        <v>84</v>
      </c>
      <c r="G435" s="67">
        <f t="shared" si="49"/>
        <v>0</v>
      </c>
      <c r="H435" s="27">
        <v>658.2</v>
      </c>
      <c r="I435" s="27">
        <v>658.2</v>
      </c>
      <c r="J435" s="27">
        <v>658.2</v>
      </c>
    </row>
    <row r="436" spans="1:10" s="9" customFormat="1" ht="33" customHeight="1">
      <c r="A436" s="44" t="s">
        <v>179</v>
      </c>
      <c r="B436" s="35" t="s">
        <v>75</v>
      </c>
      <c r="C436" s="14" t="s">
        <v>21</v>
      </c>
      <c r="D436" s="14" t="s">
        <v>34</v>
      </c>
      <c r="E436" s="14" t="s">
        <v>183</v>
      </c>
      <c r="F436" s="14" t="s">
        <v>126</v>
      </c>
      <c r="G436" s="67">
        <f t="shared" si="49"/>
        <v>0</v>
      </c>
      <c r="H436" s="27">
        <v>198.9</v>
      </c>
      <c r="I436" s="27">
        <v>198.9</v>
      </c>
      <c r="J436" s="27">
        <v>198.9</v>
      </c>
    </row>
    <row r="437" spans="1:10" s="5" customFormat="1" ht="15">
      <c r="A437" s="10"/>
      <c r="B437" s="8"/>
      <c r="C437" s="8"/>
      <c r="D437" s="8"/>
      <c r="E437" s="8"/>
      <c r="F437" s="8"/>
      <c r="G437" s="67">
        <f>H437-J437</f>
        <v>0</v>
      </c>
      <c r="H437" s="38"/>
      <c r="I437" s="27"/>
      <c r="J437" s="38"/>
    </row>
    <row r="438" spans="1:11" s="1" customFormat="1" ht="14.25">
      <c r="A438" s="113" t="s">
        <v>46</v>
      </c>
      <c r="B438" s="43"/>
      <c r="C438" s="43"/>
      <c r="D438" s="43"/>
      <c r="E438" s="43"/>
      <c r="F438" s="43"/>
      <c r="G438" s="67">
        <f>H438-J438</f>
        <v>0</v>
      </c>
      <c r="H438" s="25">
        <f>H24+H12+H423</f>
        <v>319629.99999999994</v>
      </c>
      <c r="I438" s="25">
        <f>I24+I12+I423</f>
        <v>311447.7</v>
      </c>
      <c r="J438" s="25">
        <f>J24+J12+J423</f>
        <v>319629.99999999994</v>
      </c>
      <c r="K438" s="1">
        <f>SUM(K24:K437)</f>
        <v>0</v>
      </c>
    </row>
    <row r="439" spans="1:10" s="1" customFormat="1" ht="15">
      <c r="A439" s="81"/>
      <c r="B439" s="30"/>
      <c r="C439" s="30"/>
      <c r="D439" s="30"/>
      <c r="E439" s="30"/>
      <c r="F439" s="30"/>
      <c r="G439" s="30"/>
      <c r="H439" s="13"/>
      <c r="I439" s="25"/>
      <c r="J439" s="13"/>
    </row>
    <row r="440" spans="1:10" s="1" customFormat="1" ht="15">
      <c r="A440" s="82"/>
      <c r="B440" s="30"/>
      <c r="C440" s="30"/>
      <c r="D440" s="30"/>
      <c r="E440" s="30"/>
      <c r="F440" s="30"/>
      <c r="G440" s="30"/>
      <c r="H440" s="13"/>
      <c r="I440" s="13"/>
      <c r="J440" s="59"/>
    </row>
    <row r="441" spans="1:10" s="1" customFormat="1" ht="15">
      <c r="A441" s="127" t="s">
        <v>3</v>
      </c>
      <c r="B441" s="30"/>
      <c r="C441" s="30"/>
      <c r="D441" s="30"/>
      <c r="E441" s="30"/>
      <c r="F441" s="30"/>
      <c r="G441" s="30"/>
      <c r="H441" s="69">
        <f>'2022'!H591*2.5%</f>
        <v>8057.832775</v>
      </c>
      <c r="I441" s="69">
        <f>H438*5%</f>
        <v>15981.499999999998</v>
      </c>
      <c r="J441" s="60"/>
    </row>
    <row r="442" spans="1:9" s="1" customFormat="1" ht="15">
      <c r="A442" s="73" t="s">
        <v>4</v>
      </c>
      <c r="B442" s="5"/>
      <c r="C442" s="5"/>
      <c r="D442" s="5"/>
      <c r="E442" s="5"/>
      <c r="F442" s="5"/>
      <c r="G442" s="5"/>
      <c r="H442" s="34">
        <f>H438+H441</f>
        <v>327687.83277499996</v>
      </c>
      <c r="I442" s="34">
        <f>I438+I441</f>
        <v>327429.2</v>
      </c>
    </row>
    <row r="443" spans="1:9" s="1" customFormat="1" ht="15">
      <c r="A443" s="73"/>
      <c r="B443" s="5"/>
      <c r="C443" s="5"/>
      <c r="D443" s="5"/>
      <c r="E443" s="5"/>
      <c r="F443" s="5"/>
      <c r="G443" s="5"/>
      <c r="I443" s="34"/>
    </row>
    <row r="444" spans="1:7" s="1" customFormat="1" ht="15">
      <c r="A444" s="73"/>
      <c r="B444" s="5"/>
      <c r="C444" s="5"/>
      <c r="D444" s="5"/>
      <c r="E444" s="5"/>
      <c r="F444" s="5"/>
      <c r="G444" s="5"/>
    </row>
    <row r="445" spans="1:10" s="1" customFormat="1" ht="15">
      <c r="A445" s="73"/>
      <c r="B445" s="5"/>
      <c r="C445" s="5"/>
      <c r="D445" s="5"/>
      <c r="E445" s="5"/>
      <c r="F445" s="42"/>
      <c r="G445" s="42"/>
      <c r="H445" s="2"/>
      <c r="J445" s="21"/>
    </row>
    <row r="446" ht="14.25">
      <c r="I446" s="2"/>
    </row>
  </sheetData>
  <sheetProtection/>
  <mergeCells count="4">
    <mergeCell ref="A3:H3"/>
    <mergeCell ref="A1:I1"/>
    <mergeCell ref="A7:I7"/>
    <mergeCell ref="A6:I6"/>
  </mergeCells>
  <printOptions/>
  <pageMargins left="0.1968503937007874" right="0.03937007874015748" top="0.1968503937007874" bottom="0.3937007874015748" header="0.5118110236220472" footer="0.5118110236220472"/>
  <pageSetup fitToHeight="0" horizontalDpi="600" verticalDpi="600" orientation="portrait" paperSize="9" scale="65" r:id="rId1"/>
  <headerFooter alignWithMargins="0">
    <oddFooter>&amp;CСтраница &amp;P</oddFooter>
  </headerFooter>
  <rowBreaks count="1" manualBreakCount="1">
    <brk id="3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Районный Совет</cp:lastModifiedBy>
  <cp:lastPrinted>2022-02-11T12:44:09Z</cp:lastPrinted>
  <dcterms:created xsi:type="dcterms:W3CDTF">2004-12-07T12:58:26Z</dcterms:created>
  <dcterms:modified xsi:type="dcterms:W3CDTF">2022-02-21T05:40:49Z</dcterms:modified>
  <cp:category/>
  <cp:version/>
  <cp:contentType/>
  <cp:contentStatus/>
</cp:coreProperties>
</file>